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IDODO\ULP\LAPORAN VALIT\"/>
    </mc:Choice>
  </mc:AlternateContent>
  <bookViews>
    <workbookView xWindow="240" yWindow="105" windowWidth="20115" windowHeight="8010" activeTab="3"/>
  </bookViews>
  <sheets>
    <sheet name="LAPORAN BULANAN" sheetId="2" r:id="rId1"/>
    <sheet name="REKAP" sheetId="20" r:id="rId2"/>
    <sheet name="SEPTEMBER" sheetId="36" r:id="rId3"/>
    <sheet name="JANUARI" sheetId="19" r:id="rId4"/>
    <sheet name="FEBRUARI" sheetId="21" r:id="rId5"/>
    <sheet name="MARET" sheetId="23" r:id="rId6"/>
    <sheet name="APRIL" sheetId="25" r:id="rId7"/>
    <sheet name="JUNI" sheetId="27" r:id="rId8"/>
    <sheet name="JULI" sheetId="22" r:id="rId9"/>
    <sheet name="AGUSTUS" sheetId="35" r:id="rId10"/>
    <sheet name="OKTOBER" sheetId="37" r:id="rId11"/>
    <sheet name="NOVEMBER" sheetId="38" r:id="rId12"/>
    <sheet name="Sheet1" sheetId="24" r:id="rId13"/>
    <sheet name="Sheet2" sheetId="26" r:id="rId14"/>
    <sheet name="BAHAN" sheetId="28" r:id="rId15"/>
    <sheet name="Sheet5" sheetId="29" r:id="rId16"/>
    <sheet name="rekap dari RUP" sheetId="30" r:id="rId17"/>
    <sheet name="grafik" sheetId="31" r:id="rId18"/>
    <sheet name="rekap 2" sheetId="32" r:id="rId19"/>
    <sheet name="Sheet6" sheetId="33" r:id="rId20"/>
    <sheet name="PAGU" sheetId="34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Print_Titles" localSheetId="14">BAHAN!$7:$9</definedName>
    <definedName name="_xlnm.Print_Titles" localSheetId="0">'LAPORAN BULANAN'!$7:$9</definedName>
    <definedName name="_xlnm.Print_Titles" localSheetId="1">REKAP!$6:$7</definedName>
    <definedName name="_xlnm.Print_Titles" localSheetId="15">Sheet5!$5:$6</definedName>
  </definedNames>
  <calcPr calcId="152511"/>
</workbook>
</file>

<file path=xl/calcChain.xml><?xml version="1.0" encoding="utf-8"?>
<calcChain xmlns="http://schemas.openxmlformats.org/spreadsheetml/2006/main">
  <c r="M135" i="2" l="1"/>
  <c r="M118" i="2" l="1"/>
  <c r="S142" i="38" l="1"/>
  <c r="R142" i="38"/>
  <c r="Q142" i="38"/>
  <c r="P142" i="38"/>
  <c r="O142" i="38"/>
  <c r="N142" i="38"/>
  <c r="L142" i="38"/>
  <c r="K142" i="38"/>
  <c r="J142" i="38"/>
  <c r="I142" i="38"/>
  <c r="H142" i="38"/>
  <c r="G142" i="38"/>
  <c r="F142" i="38"/>
  <c r="E142" i="38"/>
  <c r="D142" i="38"/>
  <c r="M140" i="38"/>
  <c r="M139" i="38"/>
  <c r="M138" i="38"/>
  <c r="M142" i="38" s="1"/>
  <c r="S136" i="38"/>
  <c r="R136" i="38"/>
  <c r="Q136" i="38"/>
  <c r="P136" i="38"/>
  <c r="O136" i="38"/>
  <c r="N136" i="38"/>
  <c r="L136" i="38"/>
  <c r="K136" i="38"/>
  <c r="J136" i="38"/>
  <c r="I136" i="38"/>
  <c r="H136" i="38"/>
  <c r="G136" i="38"/>
  <c r="F136" i="38"/>
  <c r="E136" i="38"/>
  <c r="D136" i="38"/>
  <c r="M133" i="38"/>
  <c r="M132" i="38"/>
  <c r="M131" i="38"/>
  <c r="M130" i="38"/>
  <c r="M129" i="38"/>
  <c r="M128" i="38"/>
  <c r="M127" i="38"/>
  <c r="M136" i="38" s="1"/>
  <c r="R125" i="38"/>
  <c r="Q125" i="38"/>
  <c r="P125" i="38"/>
  <c r="O125" i="38"/>
  <c r="N125" i="38"/>
  <c r="M125" i="38"/>
  <c r="L125" i="38"/>
  <c r="K125" i="38"/>
  <c r="J125" i="38"/>
  <c r="I125" i="38"/>
  <c r="H125" i="38"/>
  <c r="G125" i="38"/>
  <c r="F125" i="38"/>
  <c r="E125" i="38"/>
  <c r="D125" i="38"/>
  <c r="M123" i="38"/>
  <c r="M122" i="38"/>
  <c r="R120" i="38"/>
  <c r="Q120" i="38"/>
  <c r="P120" i="38"/>
  <c r="O120" i="38"/>
  <c r="N120" i="38"/>
  <c r="L120" i="38"/>
  <c r="K120" i="38"/>
  <c r="J120" i="38"/>
  <c r="I120" i="38"/>
  <c r="H120" i="38"/>
  <c r="G120" i="38"/>
  <c r="F120" i="38"/>
  <c r="E120" i="38"/>
  <c r="D120" i="38"/>
  <c r="M119" i="38"/>
  <c r="M120" i="38" s="1"/>
  <c r="S117" i="38"/>
  <c r="R117" i="38"/>
  <c r="Q117" i="38"/>
  <c r="P117" i="38"/>
  <c r="O117" i="38"/>
  <c r="N117" i="38"/>
  <c r="L117" i="38"/>
  <c r="K117" i="38"/>
  <c r="J117" i="38"/>
  <c r="I117" i="38"/>
  <c r="H117" i="38"/>
  <c r="G117" i="38"/>
  <c r="F117" i="38"/>
  <c r="E117" i="38"/>
  <c r="D117" i="38"/>
  <c r="M115" i="38"/>
  <c r="M114" i="38"/>
  <c r="M113" i="38"/>
  <c r="M112" i="38"/>
  <c r="M111" i="38"/>
  <c r="M117" i="38" s="1"/>
  <c r="S109" i="38"/>
  <c r="R109" i="38"/>
  <c r="Q109" i="38"/>
  <c r="P109" i="38"/>
  <c r="O109" i="38"/>
  <c r="N109" i="38"/>
  <c r="L109" i="38"/>
  <c r="K109" i="38"/>
  <c r="J109" i="38"/>
  <c r="I109" i="38"/>
  <c r="H109" i="38"/>
  <c r="G109" i="38"/>
  <c r="F109" i="38"/>
  <c r="E109" i="38"/>
  <c r="D109" i="38"/>
  <c r="M107" i="38"/>
  <c r="M106" i="38"/>
  <c r="M105" i="38"/>
  <c r="M109" i="38" s="1"/>
  <c r="S103" i="38"/>
  <c r="R103" i="38"/>
  <c r="Q103" i="38"/>
  <c r="P103" i="38"/>
  <c r="O103" i="38"/>
  <c r="N103" i="38"/>
  <c r="L103" i="38"/>
  <c r="K103" i="38"/>
  <c r="J103" i="38"/>
  <c r="I103" i="38"/>
  <c r="H103" i="38"/>
  <c r="G103" i="38"/>
  <c r="F103" i="38"/>
  <c r="E103" i="38"/>
  <c r="D103" i="38"/>
  <c r="M101" i="38"/>
  <c r="M100" i="38"/>
  <c r="M99" i="38"/>
  <c r="M98" i="38"/>
  <c r="M97" i="38"/>
  <c r="M96" i="38"/>
  <c r="M95" i="38"/>
  <c r="M94" i="38"/>
  <c r="M93" i="38"/>
  <c r="M92" i="38"/>
  <c r="M91" i="38"/>
  <c r="M103" i="38" s="1"/>
  <c r="R89" i="38"/>
  <c r="Q89" i="38"/>
  <c r="P89" i="38"/>
  <c r="O89" i="38"/>
  <c r="N89" i="38"/>
  <c r="L89" i="38"/>
  <c r="K89" i="38"/>
  <c r="J89" i="38"/>
  <c r="I89" i="38"/>
  <c r="H89" i="38"/>
  <c r="G89" i="38"/>
  <c r="F89" i="38"/>
  <c r="E89" i="38"/>
  <c r="D89" i="38"/>
  <c r="M88" i="38"/>
  <c r="M87" i="38"/>
  <c r="M86" i="38"/>
  <c r="M89" i="38" s="1"/>
  <c r="S84" i="38"/>
  <c r="R84" i="38"/>
  <c r="Q84" i="38"/>
  <c r="P84" i="38"/>
  <c r="O84" i="38"/>
  <c r="N84" i="38"/>
  <c r="L84" i="38"/>
  <c r="K84" i="38"/>
  <c r="J84" i="38"/>
  <c r="I84" i="38"/>
  <c r="H84" i="38"/>
  <c r="G84" i="38"/>
  <c r="F84" i="38"/>
  <c r="E84" i="38"/>
  <c r="D84" i="38"/>
  <c r="M82" i="38"/>
  <c r="M81" i="38"/>
  <c r="M80" i="38"/>
  <c r="M79" i="38"/>
  <c r="M78" i="38"/>
  <c r="M77" i="38"/>
  <c r="M84" i="38" s="1"/>
  <c r="S75" i="38"/>
  <c r="S144" i="38" s="1"/>
  <c r="R75" i="38"/>
  <c r="R144" i="38" s="1"/>
  <c r="Q75" i="38"/>
  <c r="Q144" i="38" s="1"/>
  <c r="P75" i="38"/>
  <c r="N75" i="38"/>
  <c r="N144" i="38" s="1"/>
  <c r="M75" i="38"/>
  <c r="M144" i="38" s="1"/>
  <c r="L75" i="38"/>
  <c r="K75" i="38"/>
  <c r="K144" i="38" s="1"/>
  <c r="J75" i="38"/>
  <c r="J144" i="38" s="1"/>
  <c r="I75" i="38"/>
  <c r="I144" i="38" s="1"/>
  <c r="H75" i="38"/>
  <c r="G75" i="38"/>
  <c r="G144" i="38" s="1"/>
  <c r="C153" i="38" s="1"/>
  <c r="F75" i="38"/>
  <c r="F144" i="38" s="1"/>
  <c r="C152" i="38" s="1"/>
  <c r="E75" i="38"/>
  <c r="E144" i="38" s="1"/>
  <c r="C151" i="38" s="1"/>
  <c r="D75" i="38"/>
  <c r="M73" i="38"/>
  <c r="M72" i="38"/>
  <c r="S70" i="38"/>
  <c r="R70" i="38"/>
  <c r="Q70" i="38"/>
  <c r="P70" i="38"/>
  <c r="P144" i="38" s="1"/>
  <c r="O70" i="38"/>
  <c r="O144" i="38" s="1"/>
  <c r="N70" i="38"/>
  <c r="L70" i="38"/>
  <c r="L144" i="38" s="1"/>
  <c r="K70" i="38"/>
  <c r="J70" i="38"/>
  <c r="I70" i="38"/>
  <c r="H70" i="38"/>
  <c r="H144" i="38" s="1"/>
  <c r="G70" i="38"/>
  <c r="F70" i="38"/>
  <c r="E70" i="38"/>
  <c r="D70" i="38"/>
  <c r="D144" i="38" s="1"/>
  <c r="M66" i="38"/>
  <c r="Y65" i="38"/>
  <c r="M65" i="38"/>
  <c r="M64" i="38"/>
  <c r="W63" i="38"/>
  <c r="M63" i="38"/>
  <c r="M62" i="38"/>
  <c r="M61" i="38"/>
  <c r="M60" i="38"/>
  <c r="M59" i="38"/>
  <c r="M58" i="38"/>
  <c r="M57" i="38"/>
  <c r="M56" i="38"/>
  <c r="M55" i="38"/>
  <c r="M54" i="38"/>
  <c r="M52" i="38"/>
  <c r="M51" i="38"/>
  <c r="M49" i="38"/>
  <c r="M48" i="38"/>
  <c r="M47" i="38"/>
  <c r="M46" i="38"/>
  <c r="M45" i="38"/>
  <c r="M44" i="38"/>
  <c r="M43" i="38"/>
  <c r="M42" i="38"/>
  <c r="M41" i="38"/>
  <c r="M40" i="38"/>
  <c r="M39" i="38"/>
  <c r="M38" i="38"/>
  <c r="M37" i="38"/>
  <c r="M36" i="38"/>
  <c r="M35" i="38"/>
  <c r="M34" i="38"/>
  <c r="M33" i="38"/>
  <c r="M32" i="38"/>
  <c r="M31" i="38"/>
  <c r="M30" i="38"/>
  <c r="M29" i="38"/>
  <c r="M28" i="38"/>
  <c r="W27" i="38"/>
  <c r="M27" i="38"/>
  <c r="W26" i="38"/>
  <c r="M26" i="38"/>
  <c r="W25" i="38"/>
  <c r="M25" i="38"/>
  <c r="M24" i="38"/>
  <c r="M23" i="38"/>
  <c r="M22" i="38"/>
  <c r="M21" i="38"/>
  <c r="W20" i="38"/>
  <c r="M20" i="38"/>
  <c r="W19" i="38"/>
  <c r="M19" i="38"/>
  <c r="W18" i="38"/>
  <c r="M18" i="38"/>
  <c r="M17" i="38"/>
  <c r="W16" i="38"/>
  <c r="M16" i="38"/>
  <c r="M15" i="38"/>
  <c r="W14" i="38"/>
  <c r="W70" i="38" s="1"/>
  <c r="M14" i="38"/>
  <c r="M13" i="38"/>
  <c r="M12" i="38"/>
  <c r="M11" i="38"/>
  <c r="M70" i="38" s="1"/>
  <c r="O145" i="38" l="1"/>
  <c r="C150" i="38"/>
  <c r="C154" i="38" s="1"/>
  <c r="E145" i="38"/>
  <c r="Q145" i="38"/>
  <c r="E57" i="20"/>
  <c r="E56" i="20"/>
  <c r="G56" i="20" s="1"/>
  <c r="H104" i="2"/>
  <c r="H99" i="2"/>
  <c r="E9" i="20"/>
  <c r="E44" i="20" l="1"/>
  <c r="E15" i="20" l="1"/>
  <c r="E14" i="20"/>
  <c r="E13" i="20"/>
  <c r="M85" i="2" l="1"/>
  <c r="M134" i="2" l="1"/>
  <c r="S142" i="37" l="1"/>
  <c r="R142" i="37"/>
  <c r="Q142" i="37"/>
  <c r="P142" i="37"/>
  <c r="O142" i="37"/>
  <c r="N142" i="37"/>
  <c r="L142" i="37"/>
  <c r="K142" i="37"/>
  <c r="J142" i="37"/>
  <c r="I142" i="37"/>
  <c r="H142" i="37"/>
  <c r="G142" i="37"/>
  <c r="F142" i="37"/>
  <c r="E142" i="37"/>
  <c r="D142" i="37"/>
  <c r="M139" i="37"/>
  <c r="M138" i="37"/>
  <c r="M142" i="37" s="1"/>
  <c r="S136" i="37"/>
  <c r="R136" i="37"/>
  <c r="Q136" i="37"/>
  <c r="P136" i="37"/>
  <c r="O136" i="37"/>
  <c r="N136" i="37"/>
  <c r="L136" i="37"/>
  <c r="K136" i="37"/>
  <c r="J136" i="37"/>
  <c r="I136" i="37"/>
  <c r="H136" i="37"/>
  <c r="G136" i="37"/>
  <c r="F136" i="37"/>
  <c r="E136" i="37"/>
  <c r="D136" i="37"/>
  <c r="M133" i="37"/>
  <c r="M132" i="37"/>
  <c r="M131" i="37"/>
  <c r="M130" i="37"/>
  <c r="M129" i="37"/>
  <c r="M128" i="37"/>
  <c r="M127" i="37"/>
  <c r="M136" i="37" s="1"/>
  <c r="R125" i="37"/>
  <c r="Q125" i="37"/>
  <c r="P125" i="37"/>
  <c r="O125" i="37"/>
  <c r="N125" i="37"/>
  <c r="L125" i="37"/>
  <c r="K125" i="37"/>
  <c r="J125" i="37"/>
  <c r="I125" i="37"/>
  <c r="H125" i="37"/>
  <c r="G125" i="37"/>
  <c r="F125" i="37"/>
  <c r="E125" i="37"/>
  <c r="D125" i="37"/>
  <c r="M123" i="37"/>
  <c r="M122" i="37"/>
  <c r="M125" i="37" s="1"/>
  <c r="R120" i="37"/>
  <c r="Q120" i="37"/>
  <c r="P120" i="37"/>
  <c r="O120" i="37"/>
  <c r="N120" i="37"/>
  <c r="M120" i="37"/>
  <c r="L120" i="37"/>
  <c r="K120" i="37"/>
  <c r="J120" i="37"/>
  <c r="I120" i="37"/>
  <c r="H120" i="37"/>
  <c r="G120" i="37"/>
  <c r="F120" i="37"/>
  <c r="E120" i="37"/>
  <c r="D120" i="37"/>
  <c r="M119" i="37"/>
  <c r="S117" i="37"/>
  <c r="R117" i="37"/>
  <c r="Q117" i="37"/>
  <c r="P117" i="37"/>
  <c r="O117" i="37"/>
  <c r="N117" i="37"/>
  <c r="L117" i="37"/>
  <c r="K117" i="37"/>
  <c r="J117" i="37"/>
  <c r="I117" i="37"/>
  <c r="H117" i="37"/>
  <c r="G117" i="37"/>
  <c r="F117" i="37"/>
  <c r="E117" i="37"/>
  <c r="D117" i="37"/>
  <c r="M115" i="37"/>
  <c r="M114" i="37"/>
  <c r="M113" i="37"/>
  <c r="M112" i="37"/>
  <c r="M111" i="37"/>
  <c r="M117" i="37" s="1"/>
  <c r="S109" i="37"/>
  <c r="R109" i="37"/>
  <c r="Q109" i="37"/>
  <c r="P109" i="37"/>
  <c r="O109" i="37"/>
  <c r="N109" i="37"/>
  <c r="L109" i="37"/>
  <c r="K109" i="37"/>
  <c r="J109" i="37"/>
  <c r="I109" i="37"/>
  <c r="H109" i="37"/>
  <c r="G109" i="37"/>
  <c r="F109" i="37"/>
  <c r="E109" i="37"/>
  <c r="D109" i="37"/>
  <c r="M107" i="37"/>
  <c r="M106" i="37"/>
  <c r="M105" i="37"/>
  <c r="M109" i="37" s="1"/>
  <c r="S103" i="37"/>
  <c r="R103" i="37"/>
  <c r="Q103" i="37"/>
  <c r="P103" i="37"/>
  <c r="O103" i="37"/>
  <c r="N103" i="37"/>
  <c r="L103" i="37"/>
  <c r="K103" i="37"/>
  <c r="J103" i="37"/>
  <c r="I103" i="37"/>
  <c r="H103" i="37"/>
  <c r="G103" i="37"/>
  <c r="F103" i="37"/>
  <c r="E103" i="37"/>
  <c r="D103" i="37"/>
  <c r="M101" i="37"/>
  <c r="M100" i="37"/>
  <c r="M99" i="37"/>
  <c r="M98" i="37"/>
  <c r="M97" i="37"/>
  <c r="M96" i="37"/>
  <c r="M95" i="37"/>
  <c r="M94" i="37"/>
  <c r="M93" i="37"/>
  <c r="M92" i="37"/>
  <c r="M91" i="37"/>
  <c r="M103" i="37" s="1"/>
  <c r="R89" i="37"/>
  <c r="Q89" i="37"/>
  <c r="P89" i="37"/>
  <c r="O89" i="37"/>
  <c r="N89" i="37"/>
  <c r="L89" i="37"/>
  <c r="K89" i="37"/>
  <c r="J89" i="37"/>
  <c r="I89" i="37"/>
  <c r="H89" i="37"/>
  <c r="H144" i="37" s="1"/>
  <c r="G89" i="37"/>
  <c r="F89" i="37"/>
  <c r="E89" i="37"/>
  <c r="D89" i="37"/>
  <c r="D144" i="37" s="1"/>
  <c r="M87" i="37"/>
  <c r="M86" i="37"/>
  <c r="M89" i="37" s="1"/>
  <c r="S84" i="37"/>
  <c r="R84" i="37"/>
  <c r="Q84" i="37"/>
  <c r="P84" i="37"/>
  <c r="O84" i="37"/>
  <c r="N84" i="37"/>
  <c r="L84" i="37"/>
  <c r="K84" i="37"/>
  <c r="J84" i="37"/>
  <c r="I84" i="37"/>
  <c r="H84" i="37"/>
  <c r="G84" i="37"/>
  <c r="F84" i="37"/>
  <c r="E84" i="37"/>
  <c r="D84" i="37"/>
  <c r="M82" i="37"/>
  <c r="M81" i="37"/>
  <c r="M80" i="37"/>
  <c r="M79" i="37"/>
  <c r="M78" i="37"/>
  <c r="M77" i="37"/>
  <c r="M84" i="37" s="1"/>
  <c r="S75" i="37"/>
  <c r="S144" i="37" s="1"/>
  <c r="R75" i="37"/>
  <c r="R144" i="37" s="1"/>
  <c r="Q75" i="37"/>
  <c r="Q144" i="37" s="1"/>
  <c r="Q145" i="37" s="1"/>
  <c r="P75" i="37"/>
  <c r="P144" i="37" s="1"/>
  <c r="N75" i="37"/>
  <c r="N144" i="37" s="1"/>
  <c r="L75" i="37"/>
  <c r="K75" i="37"/>
  <c r="K144" i="37" s="1"/>
  <c r="J75" i="37"/>
  <c r="J144" i="37" s="1"/>
  <c r="I75" i="37"/>
  <c r="I144" i="37" s="1"/>
  <c r="H75" i="37"/>
  <c r="G75" i="37"/>
  <c r="G144" i="37" s="1"/>
  <c r="C153" i="37" s="1"/>
  <c r="F75" i="37"/>
  <c r="F144" i="37" s="1"/>
  <c r="C152" i="37" s="1"/>
  <c r="E75" i="37"/>
  <c r="E144" i="37" s="1"/>
  <c r="C151" i="37" s="1"/>
  <c r="D75" i="37"/>
  <c r="M73" i="37"/>
  <c r="M72" i="37"/>
  <c r="M75" i="37" s="1"/>
  <c r="M144" i="37" s="1"/>
  <c r="S70" i="37"/>
  <c r="R70" i="37"/>
  <c r="Q70" i="37"/>
  <c r="P70" i="37"/>
  <c r="O70" i="37"/>
  <c r="O144" i="37" s="1"/>
  <c r="N70" i="37"/>
  <c r="L70" i="37"/>
  <c r="K70" i="37"/>
  <c r="J70" i="37"/>
  <c r="I70" i="37"/>
  <c r="H70" i="37"/>
  <c r="G70" i="37"/>
  <c r="F70" i="37"/>
  <c r="E70" i="37"/>
  <c r="D70" i="37"/>
  <c r="M66" i="37"/>
  <c r="Y65" i="37"/>
  <c r="M65" i="37"/>
  <c r="M64" i="37"/>
  <c r="W63" i="37"/>
  <c r="M63" i="37"/>
  <c r="M62" i="37"/>
  <c r="M61" i="37"/>
  <c r="M60" i="37"/>
  <c r="M59" i="37"/>
  <c r="M58" i="37"/>
  <c r="M57" i="37"/>
  <c r="M56" i="37"/>
  <c r="M55" i="37"/>
  <c r="M54" i="37"/>
  <c r="M52" i="37"/>
  <c r="M51" i="37"/>
  <c r="M49" i="37"/>
  <c r="M48" i="37"/>
  <c r="M47" i="37"/>
  <c r="M46" i="37"/>
  <c r="M45" i="37"/>
  <c r="M44" i="37"/>
  <c r="M43" i="37"/>
  <c r="M42" i="37"/>
  <c r="M41" i="37"/>
  <c r="M40" i="37"/>
  <c r="M39" i="37"/>
  <c r="M38" i="37"/>
  <c r="M37" i="37"/>
  <c r="M36" i="37"/>
  <c r="M35" i="37"/>
  <c r="M34" i="37"/>
  <c r="M33" i="37"/>
  <c r="M32" i="37"/>
  <c r="M31" i="37"/>
  <c r="M30" i="37"/>
  <c r="M29" i="37"/>
  <c r="M28" i="37"/>
  <c r="W27" i="37"/>
  <c r="M27" i="37"/>
  <c r="W26" i="37"/>
  <c r="M26" i="37"/>
  <c r="W25" i="37"/>
  <c r="M25" i="37"/>
  <c r="M24" i="37"/>
  <c r="M23" i="37"/>
  <c r="M22" i="37"/>
  <c r="M21" i="37"/>
  <c r="W20" i="37"/>
  <c r="M20" i="37"/>
  <c r="W19" i="37"/>
  <c r="M19" i="37"/>
  <c r="W18" i="37"/>
  <c r="M18" i="37"/>
  <c r="M17" i="37"/>
  <c r="W16" i="37"/>
  <c r="M16" i="37"/>
  <c r="M15" i="37"/>
  <c r="W14" i="37"/>
  <c r="W70" i="37" s="1"/>
  <c r="M14" i="37"/>
  <c r="M13" i="37"/>
  <c r="M12" i="37"/>
  <c r="M11" i="37"/>
  <c r="M70" i="37" s="1"/>
  <c r="L144" i="37" l="1"/>
  <c r="O145" i="37"/>
  <c r="C150" i="37"/>
  <c r="C154" i="37" s="1"/>
  <c r="E145" i="37"/>
  <c r="M71" i="2"/>
  <c r="M72" i="2"/>
  <c r="H69" i="2"/>
  <c r="L6" i="20" s="1"/>
  <c r="S69" i="2"/>
  <c r="F69" i="2"/>
  <c r="G69" i="2"/>
  <c r="F10" i="29" s="1"/>
  <c r="I69" i="2"/>
  <c r="J69" i="2"/>
  <c r="K69" i="2"/>
  <c r="L69" i="2"/>
  <c r="N69" i="2"/>
  <c r="O69" i="2"/>
  <c r="P69" i="2"/>
  <c r="Q69" i="2"/>
  <c r="R69" i="2"/>
  <c r="E69" i="2"/>
  <c r="F9" i="20" s="1"/>
  <c r="H9" i="20" s="1"/>
  <c r="W63" i="2"/>
  <c r="W27" i="2"/>
  <c r="W26" i="2"/>
  <c r="W25" i="2"/>
  <c r="W20" i="2"/>
  <c r="W19" i="2"/>
  <c r="W18" i="2"/>
  <c r="W16" i="2"/>
  <c r="W14" i="2"/>
  <c r="L39" i="20"/>
  <c r="M133" i="2"/>
  <c r="S141" i="36"/>
  <c r="R141" i="36"/>
  <c r="Q141" i="36"/>
  <c r="P141" i="36"/>
  <c r="O141" i="36"/>
  <c r="N141" i="36"/>
  <c r="L141" i="36"/>
  <c r="K141" i="36"/>
  <c r="J141" i="36"/>
  <c r="I141" i="36"/>
  <c r="H141" i="36"/>
  <c r="G141" i="36"/>
  <c r="F141" i="36"/>
  <c r="E141" i="36"/>
  <c r="D141" i="36"/>
  <c r="M138" i="36"/>
  <c r="M141" i="36"/>
  <c r="S136" i="36"/>
  <c r="R136" i="36"/>
  <c r="Q136" i="36"/>
  <c r="P136" i="36"/>
  <c r="O136" i="36"/>
  <c r="N136" i="36"/>
  <c r="L136" i="36"/>
  <c r="K136" i="36"/>
  <c r="J136" i="36"/>
  <c r="I136" i="36"/>
  <c r="H136" i="36"/>
  <c r="G136" i="36"/>
  <c r="F136" i="36"/>
  <c r="E136" i="36"/>
  <c r="D136" i="36"/>
  <c r="M133" i="36"/>
  <c r="M132" i="36"/>
  <c r="M131" i="36"/>
  <c r="M130" i="36"/>
  <c r="M129" i="36"/>
  <c r="M128" i="36"/>
  <c r="M127" i="36"/>
  <c r="M136" i="36"/>
  <c r="R125" i="36"/>
  <c r="Q125" i="36"/>
  <c r="P125" i="36"/>
  <c r="O125" i="36"/>
  <c r="N125" i="36"/>
  <c r="L125" i="36"/>
  <c r="K125" i="36"/>
  <c r="J125" i="36"/>
  <c r="I125" i="36"/>
  <c r="H125" i="36"/>
  <c r="G125" i="36"/>
  <c r="F125" i="36"/>
  <c r="E125" i="36"/>
  <c r="D125" i="36"/>
  <c r="M123" i="36"/>
  <c r="M122" i="36"/>
  <c r="M125" i="36"/>
  <c r="R120" i="36"/>
  <c r="Q120" i="36"/>
  <c r="P120" i="36"/>
  <c r="O120" i="36"/>
  <c r="N120" i="36"/>
  <c r="L120" i="36"/>
  <c r="K120" i="36"/>
  <c r="J120" i="36"/>
  <c r="I120" i="36"/>
  <c r="H120" i="36"/>
  <c r="G120" i="36"/>
  <c r="F120" i="36"/>
  <c r="E120" i="36"/>
  <c r="D120" i="36"/>
  <c r="M119" i="36"/>
  <c r="M120" i="36"/>
  <c r="S117" i="36"/>
  <c r="R117" i="36"/>
  <c r="Q117" i="36"/>
  <c r="P117" i="36"/>
  <c r="O117" i="36"/>
  <c r="N117" i="36"/>
  <c r="L117" i="36"/>
  <c r="K117" i="36"/>
  <c r="J117" i="36"/>
  <c r="I117" i="36"/>
  <c r="H117" i="36"/>
  <c r="G117" i="36"/>
  <c r="F117" i="36"/>
  <c r="E117" i="36"/>
  <c r="D117" i="36"/>
  <c r="M115" i="36"/>
  <c r="M114" i="36"/>
  <c r="M113" i="36"/>
  <c r="M112" i="36"/>
  <c r="M117" i="36"/>
  <c r="M111" i="36"/>
  <c r="S109" i="36"/>
  <c r="R109" i="36"/>
  <c r="Q109" i="36"/>
  <c r="P109" i="36"/>
  <c r="O109" i="36"/>
  <c r="N109" i="36"/>
  <c r="L109" i="36"/>
  <c r="K109" i="36"/>
  <c r="J109" i="36"/>
  <c r="I109" i="36"/>
  <c r="H109" i="36"/>
  <c r="G109" i="36"/>
  <c r="F109" i="36"/>
  <c r="E109" i="36"/>
  <c r="D109" i="36"/>
  <c r="M107" i="36"/>
  <c r="M106" i="36"/>
  <c r="M105" i="36"/>
  <c r="M109" i="36"/>
  <c r="S103" i="36"/>
  <c r="R103" i="36"/>
  <c r="Q103" i="36"/>
  <c r="P103" i="36"/>
  <c r="O103" i="36"/>
  <c r="N103" i="36"/>
  <c r="L103" i="36"/>
  <c r="K103" i="36"/>
  <c r="J103" i="36"/>
  <c r="I103" i="36"/>
  <c r="H103" i="36"/>
  <c r="G103" i="36"/>
  <c r="F103" i="36"/>
  <c r="E103" i="36"/>
  <c r="D103" i="36"/>
  <c r="M101" i="36"/>
  <c r="M100" i="36"/>
  <c r="M99" i="36"/>
  <c r="M98" i="36"/>
  <c r="M97" i="36"/>
  <c r="M96" i="36"/>
  <c r="M95" i="36"/>
  <c r="M94" i="36"/>
  <c r="M93" i="36"/>
  <c r="M92" i="36"/>
  <c r="M91" i="36"/>
  <c r="M103" i="36"/>
  <c r="R89" i="36"/>
  <c r="Q89" i="36"/>
  <c r="P89" i="36"/>
  <c r="O89" i="36"/>
  <c r="N89" i="36"/>
  <c r="L89" i="36"/>
  <c r="K89" i="36"/>
  <c r="J89" i="36"/>
  <c r="I89" i="36"/>
  <c r="H89" i="36"/>
  <c r="G89" i="36"/>
  <c r="F89" i="36"/>
  <c r="E89" i="36"/>
  <c r="D89" i="36"/>
  <c r="M87" i="36"/>
  <c r="M86" i="36"/>
  <c r="M89" i="36"/>
  <c r="S84" i="36"/>
  <c r="R84" i="36"/>
  <c r="Q84" i="36"/>
  <c r="P84" i="36"/>
  <c r="O84" i="36"/>
  <c r="N84" i="36"/>
  <c r="L84" i="36"/>
  <c r="K84" i="36"/>
  <c r="J84" i="36"/>
  <c r="I84" i="36"/>
  <c r="H84" i="36"/>
  <c r="G84" i="36"/>
  <c r="F84" i="36"/>
  <c r="E84" i="36"/>
  <c r="D84" i="36"/>
  <c r="M82" i="36"/>
  <c r="M81" i="36"/>
  <c r="M80" i="36"/>
  <c r="M79" i="36"/>
  <c r="M84" i="36"/>
  <c r="M78" i="36"/>
  <c r="M77" i="36"/>
  <c r="S75" i="36"/>
  <c r="S143" i="36"/>
  <c r="R75" i="36"/>
  <c r="R143" i="36"/>
  <c r="Q75" i="36"/>
  <c r="Q143" i="36"/>
  <c r="P75" i="36"/>
  <c r="N75" i="36"/>
  <c r="N143" i="36"/>
  <c r="M75" i="36"/>
  <c r="L75" i="36"/>
  <c r="K75" i="36"/>
  <c r="J75" i="36"/>
  <c r="J143" i="36"/>
  <c r="I75" i="36"/>
  <c r="I143" i="36"/>
  <c r="H75" i="36"/>
  <c r="G75" i="36"/>
  <c r="F75" i="36"/>
  <c r="F143" i="36"/>
  <c r="C151" i="36"/>
  <c r="E75" i="36"/>
  <c r="E143" i="36"/>
  <c r="C150" i="36"/>
  <c r="D75" i="36"/>
  <c r="M73" i="36"/>
  <c r="M72" i="36"/>
  <c r="S70" i="36"/>
  <c r="R70" i="36"/>
  <c r="Q70" i="36"/>
  <c r="P70" i="36"/>
  <c r="P143" i="36"/>
  <c r="O70" i="36"/>
  <c r="O143" i="36"/>
  <c r="N70" i="36"/>
  <c r="L70" i="36"/>
  <c r="L143" i="36"/>
  <c r="K70" i="36"/>
  <c r="K143" i="36"/>
  <c r="J70" i="36"/>
  <c r="I70" i="36"/>
  <c r="H70" i="36"/>
  <c r="H143" i="36"/>
  <c r="G70" i="36"/>
  <c r="G143" i="36"/>
  <c r="C152" i="36"/>
  <c r="F70" i="36"/>
  <c r="E70" i="36"/>
  <c r="D70" i="36"/>
  <c r="D143" i="36"/>
  <c r="M66" i="36"/>
  <c r="Y65" i="36"/>
  <c r="M65" i="36"/>
  <c r="M64" i="36"/>
  <c r="M63" i="36"/>
  <c r="M62" i="36"/>
  <c r="M61" i="36"/>
  <c r="M60" i="36"/>
  <c r="M59" i="36"/>
  <c r="M58" i="36"/>
  <c r="M57" i="36"/>
  <c r="M56" i="36"/>
  <c r="M55" i="36"/>
  <c r="M54" i="36"/>
  <c r="M52" i="36"/>
  <c r="M51" i="36"/>
  <c r="M49" i="36"/>
  <c r="M48" i="36"/>
  <c r="M47" i="36"/>
  <c r="M46" i="36"/>
  <c r="M45" i="36"/>
  <c r="M44" i="36"/>
  <c r="M43" i="36"/>
  <c r="M42" i="36"/>
  <c r="M41" i="36"/>
  <c r="M40" i="36"/>
  <c r="M39" i="36"/>
  <c r="M38" i="36"/>
  <c r="M37" i="36"/>
  <c r="M36" i="36"/>
  <c r="M35" i="36"/>
  <c r="M34" i="36"/>
  <c r="M33" i="36"/>
  <c r="M32" i="36"/>
  <c r="M31" i="36"/>
  <c r="M30" i="36"/>
  <c r="M29" i="36"/>
  <c r="M28" i="36"/>
  <c r="M27" i="36"/>
  <c r="M26" i="36"/>
  <c r="M25" i="36"/>
  <c r="M24" i="36"/>
  <c r="M23" i="36"/>
  <c r="M22" i="36"/>
  <c r="M21" i="36"/>
  <c r="M20" i="36"/>
  <c r="M19" i="36"/>
  <c r="M18" i="36"/>
  <c r="M17" i="36"/>
  <c r="M16" i="36"/>
  <c r="M15" i="36"/>
  <c r="M14" i="36"/>
  <c r="M13" i="36"/>
  <c r="M12" i="36"/>
  <c r="M11" i="36"/>
  <c r="M70" i="36"/>
  <c r="O144" i="36"/>
  <c r="C149" i="36"/>
  <c r="C153" i="36"/>
  <c r="E144" i="36"/>
  <c r="M143" i="36"/>
  <c r="Q144" i="36"/>
  <c r="M66" i="2"/>
  <c r="M132" i="2"/>
  <c r="M136" i="2" s="1"/>
  <c r="J67" i="20" s="1"/>
  <c r="M98" i="2"/>
  <c r="M63" i="2"/>
  <c r="M65" i="2"/>
  <c r="M64" i="2"/>
  <c r="M96" i="2"/>
  <c r="G13" i="20"/>
  <c r="E17" i="20"/>
  <c r="S141" i="35"/>
  <c r="R141" i="35"/>
  <c r="Q141" i="35"/>
  <c r="P141" i="35"/>
  <c r="O141" i="35"/>
  <c r="N141" i="35"/>
  <c r="M141" i="35"/>
  <c r="L141" i="35"/>
  <c r="K141" i="35"/>
  <c r="J141" i="35"/>
  <c r="I141" i="35"/>
  <c r="H141" i="35"/>
  <c r="G141" i="35"/>
  <c r="F141" i="35"/>
  <c r="E141" i="35"/>
  <c r="D141" i="35"/>
  <c r="S136" i="35"/>
  <c r="R136" i="35"/>
  <c r="Q136" i="35"/>
  <c r="P136" i="35"/>
  <c r="O136" i="35"/>
  <c r="N136" i="35"/>
  <c r="L136" i="35"/>
  <c r="K136" i="35"/>
  <c r="J136" i="35"/>
  <c r="I136" i="35"/>
  <c r="H136" i="35"/>
  <c r="G136" i="35"/>
  <c r="F136" i="35"/>
  <c r="E136" i="35"/>
  <c r="D136" i="35"/>
  <c r="M134" i="35"/>
  <c r="M132" i="35"/>
  <c r="M131" i="35"/>
  <c r="M130" i="35"/>
  <c r="M128" i="35"/>
  <c r="M127" i="35"/>
  <c r="M126" i="35"/>
  <c r="M136" i="35"/>
  <c r="R124" i="35"/>
  <c r="Q124" i="35"/>
  <c r="P124" i="35"/>
  <c r="O124" i="35"/>
  <c r="N124" i="35"/>
  <c r="L124" i="35"/>
  <c r="K124" i="35"/>
  <c r="J124" i="35"/>
  <c r="I124" i="35"/>
  <c r="H124" i="35"/>
  <c r="G124" i="35"/>
  <c r="F124" i="35"/>
  <c r="E124" i="35"/>
  <c r="D124" i="35"/>
  <c r="M122" i="35"/>
  <c r="M121" i="35"/>
  <c r="M124" i="35"/>
  <c r="R119" i="35"/>
  <c r="Q119" i="35"/>
  <c r="P119" i="35"/>
  <c r="O119" i="35"/>
  <c r="N119" i="35"/>
  <c r="L119" i="35"/>
  <c r="K119" i="35"/>
  <c r="J119" i="35"/>
  <c r="I119" i="35"/>
  <c r="H119" i="35"/>
  <c r="G119" i="35"/>
  <c r="F119" i="35"/>
  <c r="E119" i="35"/>
  <c r="D119" i="35"/>
  <c r="M118" i="35"/>
  <c r="M119" i="35"/>
  <c r="S116" i="35"/>
  <c r="R116" i="35"/>
  <c r="Q116" i="35"/>
  <c r="P116" i="35"/>
  <c r="O116" i="35"/>
  <c r="N116" i="35"/>
  <c r="L116" i="35"/>
  <c r="K116" i="35"/>
  <c r="J116" i="35"/>
  <c r="I116" i="35"/>
  <c r="H116" i="35"/>
  <c r="G116" i="35"/>
  <c r="F116" i="35"/>
  <c r="E116" i="35"/>
  <c r="D116" i="35"/>
  <c r="M114" i="35"/>
  <c r="M113" i="35"/>
  <c r="M112" i="35"/>
  <c r="M111" i="35"/>
  <c r="M110" i="35"/>
  <c r="M116" i="35"/>
  <c r="S108" i="35"/>
  <c r="R108" i="35"/>
  <c r="Q108" i="35"/>
  <c r="P108" i="35"/>
  <c r="O108" i="35"/>
  <c r="N108" i="35"/>
  <c r="L108" i="35"/>
  <c r="K108" i="35"/>
  <c r="J108" i="35"/>
  <c r="I108" i="35"/>
  <c r="H108" i="35"/>
  <c r="G108" i="35"/>
  <c r="F108" i="35"/>
  <c r="E108" i="35"/>
  <c r="D108" i="35"/>
  <c r="M106" i="35"/>
  <c r="M105" i="35"/>
  <c r="M104" i="35"/>
  <c r="M108" i="35"/>
  <c r="S102" i="35"/>
  <c r="R102" i="35"/>
  <c r="Q102" i="35"/>
  <c r="P102" i="35"/>
  <c r="O102" i="35"/>
  <c r="N102" i="35"/>
  <c r="L102" i="35"/>
  <c r="K102" i="35"/>
  <c r="J102" i="35"/>
  <c r="I102" i="35"/>
  <c r="H102" i="35"/>
  <c r="G102" i="35"/>
  <c r="F102" i="35"/>
  <c r="E102" i="35"/>
  <c r="D102" i="35"/>
  <c r="M99" i="35"/>
  <c r="M98" i="35"/>
  <c r="M97" i="35"/>
  <c r="M96" i="35"/>
  <c r="M95" i="35"/>
  <c r="M94" i="35"/>
  <c r="M93" i="35"/>
  <c r="M92" i="35"/>
  <c r="M91" i="35"/>
  <c r="M102" i="35"/>
  <c r="R89" i="35"/>
  <c r="Q89" i="35"/>
  <c r="P89" i="35"/>
  <c r="O89" i="35"/>
  <c r="N89" i="35"/>
  <c r="L89" i="35"/>
  <c r="L143" i="35"/>
  <c r="K89" i="35"/>
  <c r="J89" i="35"/>
  <c r="I89" i="35"/>
  <c r="H89" i="35"/>
  <c r="H143" i="35"/>
  <c r="G89" i="35"/>
  <c r="F89" i="35"/>
  <c r="E89" i="35"/>
  <c r="D89" i="35"/>
  <c r="D143" i="35"/>
  <c r="M87" i="35"/>
  <c r="M86" i="35"/>
  <c r="M89" i="35"/>
  <c r="S84" i="35"/>
  <c r="R84" i="35"/>
  <c r="Q84" i="35"/>
  <c r="P84" i="35"/>
  <c r="O84" i="35"/>
  <c r="N84" i="35"/>
  <c r="L84" i="35"/>
  <c r="K84" i="35"/>
  <c r="J84" i="35"/>
  <c r="I84" i="35"/>
  <c r="H84" i="35"/>
  <c r="G84" i="35"/>
  <c r="F84" i="35"/>
  <c r="E84" i="35"/>
  <c r="D84" i="35"/>
  <c r="M82" i="35"/>
  <c r="M81" i="35"/>
  <c r="M80" i="35"/>
  <c r="M79" i="35"/>
  <c r="M78" i="35"/>
  <c r="M77" i="35"/>
  <c r="M84" i="35"/>
  <c r="S75" i="35"/>
  <c r="S143" i="35"/>
  <c r="R75" i="35"/>
  <c r="R143" i="35"/>
  <c r="Q75" i="35"/>
  <c r="Q143" i="35"/>
  <c r="P75" i="35"/>
  <c r="P143" i="35"/>
  <c r="N75" i="35"/>
  <c r="N143" i="35"/>
  <c r="L75" i="35"/>
  <c r="K75" i="35"/>
  <c r="K143" i="35"/>
  <c r="J75" i="35"/>
  <c r="J143" i="35"/>
  <c r="I75" i="35"/>
  <c r="I143" i="35"/>
  <c r="H75" i="35"/>
  <c r="G75" i="35"/>
  <c r="G143" i="35"/>
  <c r="C152" i="35"/>
  <c r="F75" i="35"/>
  <c r="F143" i="35"/>
  <c r="C151" i="35"/>
  <c r="E75" i="35"/>
  <c r="E143" i="35"/>
  <c r="C150" i="35"/>
  <c r="D75" i="35"/>
  <c r="M73" i="35"/>
  <c r="M72" i="35"/>
  <c r="M75" i="35"/>
  <c r="M143" i="35"/>
  <c r="S70" i="35"/>
  <c r="R70" i="35"/>
  <c r="Q70" i="35"/>
  <c r="P70" i="35"/>
  <c r="O70" i="35"/>
  <c r="O143" i="35"/>
  <c r="N70" i="35"/>
  <c r="L70" i="35"/>
  <c r="K70" i="35"/>
  <c r="J70" i="35"/>
  <c r="I70" i="35"/>
  <c r="H70" i="35"/>
  <c r="G70" i="35"/>
  <c r="F70" i="35"/>
  <c r="E70" i="35"/>
  <c r="D70" i="35"/>
  <c r="M66" i="35"/>
  <c r="M65" i="35"/>
  <c r="Y63" i="35"/>
  <c r="M60" i="35"/>
  <c r="M59" i="35"/>
  <c r="M58" i="35"/>
  <c r="M57" i="35"/>
  <c r="M56" i="35"/>
  <c r="M55" i="35"/>
  <c r="M54" i="35"/>
  <c r="M52" i="35"/>
  <c r="M51" i="35"/>
  <c r="M49" i="35"/>
  <c r="M48" i="35"/>
  <c r="M47" i="35"/>
  <c r="M46" i="35"/>
  <c r="M45" i="35"/>
  <c r="M44" i="35"/>
  <c r="M43" i="35"/>
  <c r="M42" i="35"/>
  <c r="M41" i="35"/>
  <c r="M40" i="35"/>
  <c r="M39" i="35"/>
  <c r="M38" i="35"/>
  <c r="M37" i="35"/>
  <c r="M36" i="35"/>
  <c r="M35" i="35"/>
  <c r="M34" i="35"/>
  <c r="M33" i="35"/>
  <c r="M32" i="35"/>
  <c r="M31" i="35"/>
  <c r="M30" i="35"/>
  <c r="M29" i="35"/>
  <c r="M28" i="35"/>
  <c r="M27" i="35"/>
  <c r="M26" i="35"/>
  <c r="M25" i="35"/>
  <c r="M24" i="35"/>
  <c r="M23" i="35"/>
  <c r="M22" i="35"/>
  <c r="M21" i="35"/>
  <c r="M20" i="35"/>
  <c r="M19" i="35"/>
  <c r="M18" i="35"/>
  <c r="M17" i="35"/>
  <c r="M16" i="35"/>
  <c r="M15" i="35"/>
  <c r="M14" i="35"/>
  <c r="M13" i="35"/>
  <c r="M12" i="35"/>
  <c r="M11" i="35"/>
  <c r="M70" i="35"/>
  <c r="Q144" i="35"/>
  <c r="O144" i="35"/>
  <c r="C149" i="35"/>
  <c r="C153" i="35"/>
  <c r="E144" i="35"/>
  <c r="M62" i="2"/>
  <c r="M79" i="2"/>
  <c r="M127" i="2"/>
  <c r="M125" i="2"/>
  <c r="M80" i="2"/>
  <c r="M97" i="2"/>
  <c r="J13" i="20" s="1"/>
  <c r="M61" i="2"/>
  <c r="H28" i="20"/>
  <c r="E28" i="20"/>
  <c r="G39" i="20"/>
  <c r="H81" i="2"/>
  <c r="F70" i="20"/>
  <c r="H70" i="20"/>
  <c r="D70" i="20"/>
  <c r="F67" i="20"/>
  <c r="I69" i="20"/>
  <c r="I68" i="20"/>
  <c r="G66" i="20"/>
  <c r="I66" i="20"/>
  <c r="I136" i="2"/>
  <c r="J136" i="2"/>
  <c r="K136" i="2"/>
  <c r="L136" i="2"/>
  <c r="N136" i="2"/>
  <c r="O136" i="2"/>
  <c r="P136" i="2"/>
  <c r="Q136" i="2"/>
  <c r="R136" i="2"/>
  <c r="S136" i="2"/>
  <c r="D136" i="2"/>
  <c r="E136" i="2"/>
  <c r="F136" i="2"/>
  <c r="G136" i="2"/>
  <c r="H130" i="2"/>
  <c r="G34" i="20" s="1"/>
  <c r="G37" i="20" s="1"/>
  <c r="H136" i="2"/>
  <c r="E67" i="20" s="1"/>
  <c r="M59" i="2"/>
  <c r="G28" i="20"/>
  <c r="T7" i="34"/>
  <c r="M60" i="2"/>
  <c r="M126" i="2"/>
  <c r="I28" i="20"/>
  <c r="E22" i="20"/>
  <c r="L74" i="31"/>
  <c r="K78" i="31"/>
  <c r="K74" i="31"/>
  <c r="J43" i="34"/>
  <c r="H43" i="34"/>
  <c r="I42" i="34"/>
  <c r="I41" i="34"/>
  <c r="AF34" i="31"/>
  <c r="AE34" i="31"/>
  <c r="AE38" i="31"/>
  <c r="S62" i="34"/>
  <c r="R62" i="34"/>
  <c r="Q62" i="34"/>
  <c r="T61" i="34"/>
  <c r="AF5" i="31"/>
  <c r="AE9" i="31"/>
  <c r="AE5" i="31"/>
  <c r="T35" i="34"/>
  <c r="S35" i="34"/>
  <c r="T34" i="34"/>
  <c r="V30" i="31"/>
  <c r="U30" i="31"/>
  <c r="U34" i="31"/>
  <c r="J20" i="34"/>
  <c r="T6" i="34"/>
  <c r="A70" i="34"/>
  <c r="B70" i="34"/>
  <c r="C70" i="34"/>
  <c r="D70" i="34"/>
  <c r="E70" i="34"/>
  <c r="F70" i="34"/>
  <c r="G70" i="34"/>
  <c r="A71" i="34"/>
  <c r="A72" i="34"/>
  <c r="B72" i="34"/>
  <c r="C72" i="34"/>
  <c r="D72" i="34"/>
  <c r="E72" i="34"/>
  <c r="F72" i="34"/>
  <c r="G72" i="34"/>
  <c r="H72" i="34"/>
  <c r="J16" i="34"/>
  <c r="I31" i="34"/>
  <c r="Y65" i="2"/>
  <c r="E65" i="22"/>
  <c r="E94" i="22"/>
  <c r="Q36" i="33"/>
  <c r="P39" i="33"/>
  <c r="AB4" i="33"/>
  <c r="AA4" i="33"/>
  <c r="P22" i="33"/>
  <c r="P23" i="33"/>
  <c r="P24" i="33"/>
  <c r="P25" i="33"/>
  <c r="P26" i="33"/>
  <c r="P27" i="33"/>
  <c r="P28" i="33"/>
  <c r="P29" i="33"/>
  <c r="P30" i="33"/>
  <c r="P31" i="33"/>
  <c r="P21" i="33"/>
  <c r="O32" i="33"/>
  <c r="G14" i="20"/>
  <c r="I70" i="34"/>
  <c r="I71" i="34"/>
  <c r="P32" i="33"/>
  <c r="M124" i="2"/>
  <c r="E99" i="2"/>
  <c r="F14" i="20" s="1"/>
  <c r="D99" i="2"/>
  <c r="E51" i="20"/>
  <c r="G51" i="20" s="1"/>
  <c r="G55" i="20" s="1"/>
  <c r="F99" i="2"/>
  <c r="G99" i="2"/>
  <c r="I99" i="2"/>
  <c r="J99" i="2"/>
  <c r="K99" i="2"/>
  <c r="L99" i="2"/>
  <c r="N99" i="2"/>
  <c r="O99" i="2"/>
  <c r="P99" i="2"/>
  <c r="Q99" i="2"/>
  <c r="R99" i="2"/>
  <c r="S99" i="2"/>
  <c r="N81" i="2"/>
  <c r="M123" i="2"/>
  <c r="M122" i="2"/>
  <c r="M121" i="2"/>
  <c r="M110" i="2"/>
  <c r="M94" i="2"/>
  <c r="M36" i="22"/>
  <c r="H83" i="22"/>
  <c r="H127" i="22"/>
  <c r="I43" i="23"/>
  <c r="H43" i="23"/>
  <c r="E12" i="20"/>
  <c r="G43" i="34"/>
  <c r="P35" i="34"/>
  <c r="R35" i="34"/>
  <c r="L7" i="34"/>
  <c r="M7" i="34"/>
  <c r="N7" i="34"/>
  <c r="O7" i="34"/>
  <c r="T60" i="34"/>
  <c r="T33" i="34"/>
  <c r="M6" i="34"/>
  <c r="T5" i="34"/>
  <c r="H26" i="34"/>
  <c r="H37" i="34"/>
  <c r="P6" i="34"/>
  <c r="P7" i="34"/>
  <c r="Q7" i="34"/>
  <c r="R7" i="34"/>
  <c r="B20" i="34"/>
  <c r="C20" i="34"/>
  <c r="C31" i="34"/>
  <c r="B31" i="34"/>
  <c r="J30" i="34"/>
  <c r="J29" i="34"/>
  <c r="J28" i="34"/>
  <c r="J27" i="34"/>
  <c r="J26" i="34"/>
  <c r="J23" i="34"/>
  <c r="J22" i="34"/>
  <c r="J21" i="34"/>
  <c r="H16" i="34"/>
  <c r="G16" i="34"/>
  <c r="F16" i="34"/>
  <c r="E16" i="34"/>
  <c r="D16" i="34"/>
  <c r="C16" i="34"/>
  <c r="B16" i="34"/>
  <c r="J15" i="34"/>
  <c r="J14" i="34"/>
  <c r="J13" i="34"/>
  <c r="J12" i="34"/>
  <c r="J11" i="34"/>
  <c r="J10" i="34"/>
  <c r="J9" i="34"/>
  <c r="J8" i="34"/>
  <c r="J7" i="34"/>
  <c r="J6" i="34"/>
  <c r="J5" i="34"/>
  <c r="J38" i="34"/>
  <c r="S9" i="31"/>
  <c r="S5" i="31"/>
  <c r="T5" i="31"/>
  <c r="J39" i="31"/>
  <c r="J35" i="31"/>
  <c r="K35" i="31"/>
  <c r="C16" i="31"/>
  <c r="D16" i="31"/>
  <c r="E16" i="31"/>
  <c r="F16" i="31"/>
  <c r="G16" i="31"/>
  <c r="H16" i="31"/>
  <c r="I16" i="31"/>
  <c r="C31" i="31"/>
  <c r="D31" i="31"/>
  <c r="E31" i="31"/>
  <c r="F31" i="31"/>
  <c r="G31" i="31"/>
  <c r="H31" i="31"/>
  <c r="I31" i="31"/>
  <c r="J30" i="31"/>
  <c r="J29" i="31"/>
  <c r="J28" i="31"/>
  <c r="J27" i="31"/>
  <c r="J26" i="31"/>
  <c r="J25" i="31"/>
  <c r="J24" i="31"/>
  <c r="J23" i="31"/>
  <c r="J22" i="31"/>
  <c r="J21" i="31"/>
  <c r="J20" i="31"/>
  <c r="J6" i="31"/>
  <c r="J7" i="31"/>
  <c r="J8" i="31"/>
  <c r="J9" i="31"/>
  <c r="J10" i="31"/>
  <c r="J11" i="31"/>
  <c r="J12" i="31"/>
  <c r="J13" i="31"/>
  <c r="J14" i="31"/>
  <c r="J15" i="31"/>
  <c r="J5" i="31"/>
  <c r="J16" i="31"/>
  <c r="J31" i="31"/>
  <c r="P43" i="33"/>
  <c r="P36" i="33"/>
  <c r="AA8" i="33"/>
  <c r="I32" i="33"/>
  <c r="J32" i="33"/>
  <c r="K32" i="33"/>
  <c r="L32" i="33"/>
  <c r="M32" i="33"/>
  <c r="N32" i="33"/>
  <c r="H32" i="33"/>
  <c r="I15" i="33"/>
  <c r="J15" i="33"/>
  <c r="K15" i="33"/>
  <c r="L15" i="33"/>
  <c r="M15" i="33"/>
  <c r="N15" i="33"/>
  <c r="H15" i="33"/>
  <c r="P5" i="33"/>
  <c r="P6" i="33"/>
  <c r="P7" i="33"/>
  <c r="P8" i="33"/>
  <c r="P9" i="33"/>
  <c r="P10" i="33"/>
  <c r="P11" i="33"/>
  <c r="P12" i="33"/>
  <c r="P13" i="33"/>
  <c r="P14" i="33"/>
  <c r="P4" i="33"/>
  <c r="C15" i="33"/>
  <c r="G47" i="32"/>
  <c r="F47" i="32"/>
  <c r="E47" i="32"/>
  <c r="D47" i="32"/>
  <c r="G46" i="32"/>
  <c r="F46" i="32"/>
  <c r="E46" i="32"/>
  <c r="D46" i="32"/>
  <c r="G45" i="32"/>
  <c r="F45" i="32"/>
  <c r="E45" i="32"/>
  <c r="D45" i="32"/>
  <c r="G44" i="32"/>
  <c r="F44" i="32"/>
  <c r="E44" i="32"/>
  <c r="D44" i="32"/>
  <c r="E43" i="32"/>
  <c r="C43" i="32"/>
  <c r="C42" i="32"/>
  <c r="G41" i="32"/>
  <c r="F41" i="32"/>
  <c r="E41" i="32"/>
  <c r="D41" i="32"/>
  <c r="E40" i="32"/>
  <c r="C40" i="32" s="1"/>
  <c r="G39" i="32"/>
  <c r="C39" i="32" s="1"/>
  <c r="E38" i="32"/>
  <c r="C38" i="32" s="1"/>
  <c r="G37" i="32"/>
  <c r="D11" i="32"/>
  <c r="E11" i="32"/>
  <c r="F11" i="32"/>
  <c r="H11" i="32"/>
  <c r="A6" i="32"/>
  <c r="I11" i="32"/>
  <c r="I23" i="32" s="1"/>
  <c r="J11" i="32"/>
  <c r="K11" i="32"/>
  <c r="H12" i="32"/>
  <c r="I12" i="32"/>
  <c r="J12" i="32"/>
  <c r="K12" i="32"/>
  <c r="H13" i="32"/>
  <c r="I13" i="32"/>
  <c r="J13" i="32"/>
  <c r="K13" i="32"/>
  <c r="H14" i="32"/>
  <c r="I14" i="32"/>
  <c r="J14" i="32"/>
  <c r="K14" i="32"/>
  <c r="H15" i="32"/>
  <c r="I15" i="32"/>
  <c r="J15" i="32"/>
  <c r="K15" i="32"/>
  <c r="H16" i="32"/>
  <c r="I16" i="32"/>
  <c r="J16" i="32"/>
  <c r="K16" i="32"/>
  <c r="K23" i="32" s="1"/>
  <c r="H17" i="32"/>
  <c r="I17" i="32"/>
  <c r="J17" i="32"/>
  <c r="K17" i="32"/>
  <c r="H18" i="32"/>
  <c r="I18" i="32"/>
  <c r="J18" i="32"/>
  <c r="K18" i="32"/>
  <c r="H19" i="32"/>
  <c r="I19" i="32"/>
  <c r="J19" i="32"/>
  <c r="K19" i="32"/>
  <c r="H20" i="32"/>
  <c r="I20" i="32"/>
  <c r="J20" i="32"/>
  <c r="K20" i="32"/>
  <c r="H21" i="32"/>
  <c r="I21" i="32"/>
  <c r="J21" i="32"/>
  <c r="K21" i="32"/>
  <c r="E12" i="32"/>
  <c r="C12" i="32" s="1"/>
  <c r="G13" i="32"/>
  <c r="C13" i="32" s="1"/>
  <c r="E14" i="32"/>
  <c r="C14" i="32" s="1"/>
  <c r="Q14" i="32" s="1"/>
  <c r="D15" i="32"/>
  <c r="E15" i="32"/>
  <c r="F15" i="32"/>
  <c r="G15" i="32"/>
  <c r="E17" i="32"/>
  <c r="C17" i="32" s="1"/>
  <c r="Q17" i="32" s="1"/>
  <c r="D18" i="32"/>
  <c r="E18" i="32"/>
  <c r="F18" i="32"/>
  <c r="G18" i="32"/>
  <c r="D19" i="32"/>
  <c r="E19" i="32"/>
  <c r="F19" i="32"/>
  <c r="G19" i="32"/>
  <c r="D20" i="32"/>
  <c r="E20" i="32"/>
  <c r="F20" i="32"/>
  <c r="G20" i="32"/>
  <c r="D21" i="32"/>
  <c r="E21" i="32"/>
  <c r="F21" i="32"/>
  <c r="G21" i="32"/>
  <c r="L11" i="32"/>
  <c r="N11" i="32"/>
  <c r="O11" i="32"/>
  <c r="P11" i="32"/>
  <c r="P12" i="32"/>
  <c r="L13" i="32"/>
  <c r="P13" i="32"/>
  <c r="L14" i="32"/>
  <c r="L15" i="32"/>
  <c r="N15" i="32"/>
  <c r="O15" i="32"/>
  <c r="P15" i="32"/>
  <c r="L17" i="32"/>
  <c r="P17" i="32"/>
  <c r="L18" i="32"/>
  <c r="N18" i="32"/>
  <c r="O18" i="32"/>
  <c r="P18" i="32"/>
  <c r="L19" i="32"/>
  <c r="N19" i="32"/>
  <c r="O19" i="32"/>
  <c r="P19" i="32"/>
  <c r="L20" i="32"/>
  <c r="N20" i="32"/>
  <c r="O20" i="32"/>
  <c r="P20" i="32"/>
  <c r="L21" i="32"/>
  <c r="C16" i="32"/>
  <c r="Q16" i="32"/>
  <c r="G11" i="32"/>
  <c r="J23" i="32"/>
  <c r="P15" i="33"/>
  <c r="C44" i="32"/>
  <c r="N23" i="32"/>
  <c r="F52" i="20"/>
  <c r="Q130" i="2"/>
  <c r="N130" i="2"/>
  <c r="I130" i="2"/>
  <c r="E130" i="2"/>
  <c r="F34" i="20" s="1"/>
  <c r="F37" i="20" s="1"/>
  <c r="J104" i="2"/>
  <c r="I104" i="2"/>
  <c r="K81" i="2"/>
  <c r="J81" i="2"/>
  <c r="I81" i="2"/>
  <c r="D69" i="2"/>
  <c r="F8" i="20" s="1"/>
  <c r="H8" i="20" s="1"/>
  <c r="S127" i="22"/>
  <c r="R127" i="22"/>
  <c r="Q127" i="22"/>
  <c r="P127" i="22"/>
  <c r="O127" i="22"/>
  <c r="N127" i="22"/>
  <c r="M127" i="22"/>
  <c r="L127" i="22"/>
  <c r="K127" i="22"/>
  <c r="J127" i="22"/>
  <c r="I127" i="22"/>
  <c r="G127" i="22"/>
  <c r="F127" i="22"/>
  <c r="E127" i="22"/>
  <c r="D127" i="22"/>
  <c r="R116" i="22"/>
  <c r="Q116" i="22"/>
  <c r="P116" i="22"/>
  <c r="O116" i="22"/>
  <c r="N116" i="22"/>
  <c r="L116" i="22"/>
  <c r="K116" i="22"/>
  <c r="J116" i="22"/>
  <c r="I116" i="22"/>
  <c r="H116" i="22"/>
  <c r="G116" i="22"/>
  <c r="F116" i="22"/>
  <c r="E116" i="22"/>
  <c r="D116" i="22"/>
  <c r="M114" i="22"/>
  <c r="M116" i="22"/>
  <c r="M113" i="22"/>
  <c r="R111" i="22"/>
  <c r="Q111" i="22"/>
  <c r="P111" i="22"/>
  <c r="O111" i="22"/>
  <c r="N111" i="22"/>
  <c r="L111" i="22"/>
  <c r="K111" i="22"/>
  <c r="J111" i="22"/>
  <c r="I111" i="22"/>
  <c r="H111" i="22"/>
  <c r="G111" i="22"/>
  <c r="F111" i="22"/>
  <c r="E111" i="22"/>
  <c r="D111" i="22"/>
  <c r="M110" i="22"/>
  <c r="M111" i="22"/>
  <c r="S108" i="22"/>
  <c r="R108" i="22"/>
  <c r="Q108" i="22"/>
  <c r="P108" i="22"/>
  <c r="O108" i="22"/>
  <c r="N108" i="22"/>
  <c r="L108" i="22"/>
  <c r="K108" i="22"/>
  <c r="J108" i="22"/>
  <c r="I108" i="22"/>
  <c r="H108" i="22"/>
  <c r="G108" i="22"/>
  <c r="F108" i="22"/>
  <c r="E108" i="22"/>
  <c r="D108" i="22"/>
  <c r="M105" i="22"/>
  <c r="M104" i="22"/>
  <c r="M103" i="22"/>
  <c r="M102" i="22"/>
  <c r="S100" i="22"/>
  <c r="R100" i="22"/>
  <c r="Q100" i="22"/>
  <c r="P100" i="22"/>
  <c r="O100" i="22"/>
  <c r="N100" i="22"/>
  <c r="L100" i="22"/>
  <c r="K100" i="22"/>
  <c r="J100" i="22"/>
  <c r="I100" i="22"/>
  <c r="H100" i="22"/>
  <c r="G100" i="22"/>
  <c r="F100" i="22"/>
  <c r="E100" i="22"/>
  <c r="D100" i="22"/>
  <c r="M98" i="22"/>
  <c r="M97" i="22"/>
  <c r="M96" i="22"/>
  <c r="S94" i="22"/>
  <c r="R94" i="22"/>
  <c r="Q94" i="22"/>
  <c r="P94" i="22"/>
  <c r="O94" i="22"/>
  <c r="N94" i="22"/>
  <c r="L94" i="22"/>
  <c r="K94" i="22"/>
  <c r="J94" i="22"/>
  <c r="I94" i="22"/>
  <c r="H94" i="22"/>
  <c r="G94" i="22"/>
  <c r="F94" i="22"/>
  <c r="D94" i="22"/>
  <c r="M92" i="22"/>
  <c r="M90" i="22"/>
  <c r="M89" i="22"/>
  <c r="M88" i="22"/>
  <c r="M87" i="22"/>
  <c r="M86" i="22"/>
  <c r="M85" i="22"/>
  <c r="M94" i="22"/>
  <c r="R83" i="22"/>
  <c r="Q83" i="22"/>
  <c r="P83" i="22"/>
  <c r="O83" i="22"/>
  <c r="N83" i="22"/>
  <c r="L83" i="22"/>
  <c r="K83" i="22"/>
  <c r="J83" i="22"/>
  <c r="I83" i="22"/>
  <c r="G83" i="22"/>
  <c r="F83" i="22"/>
  <c r="E83" i="22"/>
  <c r="D83" i="22"/>
  <c r="M81" i="22"/>
  <c r="M80" i="22"/>
  <c r="M83" i="22"/>
  <c r="S78" i="22"/>
  <c r="R78" i="22"/>
  <c r="Q78" i="22"/>
  <c r="P78" i="22"/>
  <c r="O78" i="22"/>
  <c r="N78" i="22"/>
  <c r="L78" i="22"/>
  <c r="K78" i="22"/>
  <c r="J78" i="22"/>
  <c r="I78" i="22"/>
  <c r="H78" i="22"/>
  <c r="G78" i="22"/>
  <c r="F78" i="22"/>
  <c r="E78" i="22"/>
  <c r="D78" i="22"/>
  <c r="M75" i="22"/>
  <c r="M74" i="22"/>
  <c r="M73" i="22"/>
  <c r="M72" i="22"/>
  <c r="S70" i="22"/>
  <c r="R70" i="22"/>
  <c r="Q70" i="22"/>
  <c r="P70" i="22"/>
  <c r="N70" i="22"/>
  <c r="L70" i="22"/>
  <c r="K70" i="22"/>
  <c r="J70" i="22"/>
  <c r="I70" i="22"/>
  <c r="H70" i="22"/>
  <c r="H129" i="22"/>
  <c r="G70" i="22"/>
  <c r="F70" i="22"/>
  <c r="E70" i="22"/>
  <c r="D70" i="22"/>
  <c r="M68" i="22"/>
  <c r="M67" i="22"/>
  <c r="S65" i="22"/>
  <c r="R65" i="22"/>
  <c r="Q65" i="22"/>
  <c r="P65" i="22"/>
  <c r="O65" i="22"/>
  <c r="N65" i="22"/>
  <c r="L65" i="22"/>
  <c r="K65" i="22"/>
  <c r="J65" i="22"/>
  <c r="I65" i="22"/>
  <c r="I129" i="22"/>
  <c r="H65" i="22"/>
  <c r="G65" i="22"/>
  <c r="F65" i="22"/>
  <c r="E129" i="22"/>
  <c r="C136" i="22"/>
  <c r="D65" i="22"/>
  <c r="M58" i="22"/>
  <c r="M57" i="22"/>
  <c r="M56" i="22"/>
  <c r="M55" i="22"/>
  <c r="M54" i="22"/>
  <c r="M52" i="22"/>
  <c r="M51" i="22"/>
  <c r="M49" i="22"/>
  <c r="M48" i="22"/>
  <c r="M47" i="22"/>
  <c r="M46" i="22"/>
  <c r="M45" i="22"/>
  <c r="M44" i="22"/>
  <c r="M43" i="22"/>
  <c r="M42" i="22"/>
  <c r="M41" i="22"/>
  <c r="M40" i="22"/>
  <c r="M39" i="22"/>
  <c r="M38" i="22"/>
  <c r="M37" i="22"/>
  <c r="M35" i="22"/>
  <c r="M34" i="22"/>
  <c r="M33" i="22"/>
  <c r="M32" i="22"/>
  <c r="M31" i="22"/>
  <c r="M30" i="22"/>
  <c r="M29" i="22"/>
  <c r="M28" i="22"/>
  <c r="M27" i="22"/>
  <c r="M26" i="22"/>
  <c r="M25" i="22"/>
  <c r="M24" i="22"/>
  <c r="M23" i="22"/>
  <c r="M22" i="22"/>
  <c r="M21" i="22"/>
  <c r="M20" i="22"/>
  <c r="M19" i="22"/>
  <c r="M18" i="22"/>
  <c r="M17" i="22"/>
  <c r="M16" i="22"/>
  <c r="M15" i="22"/>
  <c r="M14" i="22"/>
  <c r="M13" i="22"/>
  <c r="M12" i="22"/>
  <c r="M11" i="22"/>
  <c r="M92" i="2"/>
  <c r="M95" i="2"/>
  <c r="M84" i="2"/>
  <c r="J51" i="20" s="1"/>
  <c r="M116" i="2"/>
  <c r="M117" i="2"/>
  <c r="M93" i="2"/>
  <c r="M78" i="2"/>
  <c r="F111" i="2"/>
  <c r="D25" i="20" s="1"/>
  <c r="F25" i="20" s="1"/>
  <c r="E111" i="2"/>
  <c r="D23" i="29" s="1"/>
  <c r="F23" i="29" s="1"/>
  <c r="E81" i="2"/>
  <c r="F39" i="20" s="1"/>
  <c r="H39" i="20" s="1"/>
  <c r="D81" i="2"/>
  <c r="F38" i="20" s="1"/>
  <c r="D73" i="2"/>
  <c r="N43" i="23"/>
  <c r="Q43" i="23"/>
  <c r="D43" i="23"/>
  <c r="I48" i="30"/>
  <c r="H48" i="30"/>
  <c r="G48" i="30"/>
  <c r="F48" i="30"/>
  <c r="E48" i="30"/>
  <c r="D48" i="30"/>
  <c r="C48" i="30"/>
  <c r="J47" i="30"/>
  <c r="J46" i="30"/>
  <c r="J45" i="30"/>
  <c r="J44" i="30"/>
  <c r="J43" i="30"/>
  <c r="J42" i="30"/>
  <c r="J41" i="30"/>
  <c r="J40" i="30"/>
  <c r="J39" i="30"/>
  <c r="J38" i="30"/>
  <c r="J37" i="30"/>
  <c r="J17" i="30"/>
  <c r="C18" i="30"/>
  <c r="D18" i="30"/>
  <c r="E18" i="30"/>
  <c r="G18" i="30"/>
  <c r="H18" i="30"/>
  <c r="I18" i="30"/>
  <c r="F18" i="30"/>
  <c r="J16" i="30"/>
  <c r="J15" i="30"/>
  <c r="B15" i="30"/>
  <c r="J14" i="30"/>
  <c r="B14" i="30"/>
  <c r="J13" i="30"/>
  <c r="B13" i="30"/>
  <c r="J12" i="30"/>
  <c r="B12" i="30"/>
  <c r="J11" i="30"/>
  <c r="B11" i="30"/>
  <c r="J10" i="30"/>
  <c r="B10" i="30"/>
  <c r="J9" i="30"/>
  <c r="B9" i="30"/>
  <c r="J8" i="30"/>
  <c r="B8" i="30"/>
  <c r="B7" i="30"/>
  <c r="O129" i="22"/>
  <c r="M100" i="22"/>
  <c r="M70" i="22"/>
  <c r="J57" i="20"/>
  <c r="G129" i="22"/>
  <c r="C138" i="22"/>
  <c r="K129" i="22"/>
  <c r="Q129" i="22"/>
  <c r="F129" i="22"/>
  <c r="C137" i="22"/>
  <c r="J129" i="22"/>
  <c r="P129" i="22"/>
  <c r="M78" i="22"/>
  <c r="M108" i="22"/>
  <c r="M65" i="22"/>
  <c r="M129" i="22"/>
  <c r="N129" i="22"/>
  <c r="O130" i="22"/>
  <c r="S129" i="22"/>
  <c r="D129" i="22"/>
  <c r="C135" i="22"/>
  <c r="C139" i="22"/>
  <c r="L129" i="22"/>
  <c r="R129" i="22"/>
  <c r="Q130" i="22"/>
  <c r="J48" i="30"/>
  <c r="J7" i="30"/>
  <c r="J18" i="30"/>
  <c r="E130" i="22"/>
  <c r="M58" i="2"/>
  <c r="M57" i="2"/>
  <c r="H119" i="2"/>
  <c r="H114" i="2"/>
  <c r="H111" i="2"/>
  <c r="H86" i="2"/>
  <c r="H73" i="2"/>
  <c r="M56" i="2"/>
  <c r="E34" i="20"/>
  <c r="D34" i="20"/>
  <c r="F130" i="2"/>
  <c r="G130" i="2"/>
  <c r="J130" i="2"/>
  <c r="K130" i="2"/>
  <c r="L130" i="2"/>
  <c r="O130" i="2"/>
  <c r="P130" i="2"/>
  <c r="R130" i="2"/>
  <c r="S130" i="2"/>
  <c r="D130" i="2"/>
  <c r="J22" i="20"/>
  <c r="G44" i="20"/>
  <c r="D11" i="20"/>
  <c r="D74" i="20"/>
  <c r="I11" i="20"/>
  <c r="H13" i="20"/>
  <c r="H16" i="20"/>
  <c r="H15" i="20"/>
  <c r="I16" i="20"/>
  <c r="H18" i="20"/>
  <c r="H19" i="20"/>
  <c r="H20" i="20"/>
  <c r="H21" i="20"/>
  <c r="I20" i="20"/>
  <c r="I21" i="20"/>
  <c r="I35" i="20"/>
  <c r="L38" i="20"/>
  <c r="L7" i="20"/>
  <c r="M109" i="2"/>
  <c r="M54" i="2"/>
  <c r="G38" i="20"/>
  <c r="I38" i="20" s="1"/>
  <c r="M55" i="2"/>
  <c r="E38" i="29"/>
  <c r="G37" i="29"/>
  <c r="I37" i="29" s="1"/>
  <c r="E37" i="29"/>
  <c r="J30" i="20"/>
  <c r="F13" i="29"/>
  <c r="F16" i="29"/>
  <c r="H66" i="29"/>
  <c r="F66" i="29"/>
  <c r="E66" i="29"/>
  <c r="D66" i="29"/>
  <c r="I65" i="29"/>
  <c r="I64" i="29"/>
  <c r="I63" i="29"/>
  <c r="I62" i="29"/>
  <c r="I66" i="29"/>
  <c r="G62" i="29"/>
  <c r="G66" i="29"/>
  <c r="G61" i="29"/>
  <c r="F61" i="29"/>
  <c r="D61" i="29"/>
  <c r="I60" i="29"/>
  <c r="H60" i="29"/>
  <c r="I59" i="29"/>
  <c r="H59" i="29"/>
  <c r="H58" i="29"/>
  <c r="E58" i="29"/>
  <c r="I58" i="29"/>
  <c r="H57" i="29"/>
  <c r="E57" i="29"/>
  <c r="F56" i="29"/>
  <c r="D56" i="29"/>
  <c r="H55" i="29"/>
  <c r="E55" i="29"/>
  <c r="E70" i="29"/>
  <c r="I54" i="29"/>
  <c r="H54" i="29"/>
  <c r="H53" i="29"/>
  <c r="E53" i="29"/>
  <c r="I53" i="29"/>
  <c r="H52" i="29"/>
  <c r="E52" i="29"/>
  <c r="G52" i="29"/>
  <c r="D46" i="29"/>
  <c r="I45" i="29"/>
  <c r="H45" i="29"/>
  <c r="G45" i="29"/>
  <c r="I44" i="29"/>
  <c r="H44" i="29"/>
  <c r="G43" i="29"/>
  <c r="G46" i="29" s="1"/>
  <c r="E43" i="29"/>
  <c r="I42" i="29"/>
  <c r="H42" i="29"/>
  <c r="D41" i="29"/>
  <c r="I40" i="29"/>
  <c r="H40" i="29"/>
  <c r="I39" i="29"/>
  <c r="H39" i="29"/>
  <c r="H38" i="29"/>
  <c r="I38" i="29"/>
  <c r="G36" i="29"/>
  <c r="F36" i="29"/>
  <c r="D36" i="29"/>
  <c r="I35" i="29"/>
  <c r="H35" i="29"/>
  <c r="I34" i="29"/>
  <c r="H34" i="29"/>
  <c r="H33" i="29"/>
  <c r="E33" i="29"/>
  <c r="E36" i="29"/>
  <c r="I32" i="29"/>
  <c r="H32" i="29"/>
  <c r="F31" i="29"/>
  <c r="D31" i="29"/>
  <c r="I30" i="29"/>
  <c r="H30" i="29"/>
  <c r="H29" i="29"/>
  <c r="E29" i="29"/>
  <c r="G29" i="29"/>
  <c r="I29" i="29"/>
  <c r="H28" i="29"/>
  <c r="E28" i="29"/>
  <c r="G28" i="29"/>
  <c r="I27" i="29"/>
  <c r="H27" i="29"/>
  <c r="H31" i="29"/>
  <c r="I25" i="29"/>
  <c r="H25" i="29"/>
  <c r="E24" i="29"/>
  <c r="G24" i="29" s="1"/>
  <c r="I24" i="29" s="1"/>
  <c r="E23" i="29"/>
  <c r="E68" i="29" s="1"/>
  <c r="I22" i="29"/>
  <c r="H22" i="29"/>
  <c r="G21" i="29"/>
  <c r="F21" i="29"/>
  <c r="D21" i="29"/>
  <c r="I20" i="29"/>
  <c r="H20" i="29"/>
  <c r="I19" i="29"/>
  <c r="H19" i="29"/>
  <c r="H18" i="29"/>
  <c r="H17" i="29"/>
  <c r="E17" i="29"/>
  <c r="D16" i="29"/>
  <c r="I15" i="29"/>
  <c r="H15" i="29"/>
  <c r="H14" i="29"/>
  <c r="G14" i="29"/>
  <c r="G69" i="29" s="1"/>
  <c r="E14" i="29"/>
  <c r="E16" i="29"/>
  <c r="I12" i="29"/>
  <c r="H12" i="29"/>
  <c r="E11" i="29"/>
  <c r="I10" i="29"/>
  <c r="D10" i="29"/>
  <c r="D70" i="29"/>
  <c r="G9" i="29"/>
  <c r="D9" i="29"/>
  <c r="G8" i="29"/>
  <c r="I8" i="29"/>
  <c r="I11" i="29" s="1"/>
  <c r="D8" i="29"/>
  <c r="I7" i="29"/>
  <c r="D7" i="29"/>
  <c r="D67" i="29"/>
  <c r="R107" i="28"/>
  <c r="Q107" i="28"/>
  <c r="P107" i="28"/>
  <c r="O107" i="28"/>
  <c r="N107" i="28"/>
  <c r="M107" i="28"/>
  <c r="L107" i="28"/>
  <c r="K107" i="28"/>
  <c r="J107" i="28"/>
  <c r="I107" i="28"/>
  <c r="H107" i="28"/>
  <c r="G107" i="28"/>
  <c r="F107" i="28"/>
  <c r="E107" i="28"/>
  <c r="D107" i="28"/>
  <c r="R102" i="28"/>
  <c r="Q102" i="28"/>
  <c r="P102" i="28"/>
  <c r="O102" i="28"/>
  <c r="N102" i="28"/>
  <c r="L102" i="28"/>
  <c r="K102" i="28"/>
  <c r="J102" i="28"/>
  <c r="I102" i="28"/>
  <c r="H102" i="28"/>
  <c r="G102" i="28"/>
  <c r="F102" i="28"/>
  <c r="E102" i="28"/>
  <c r="D102" i="28"/>
  <c r="M101" i="28"/>
  <c r="M102" i="28"/>
  <c r="S99" i="28"/>
  <c r="R99" i="28"/>
  <c r="Q99" i="28"/>
  <c r="P99" i="28"/>
  <c r="O99" i="28"/>
  <c r="N99" i="28"/>
  <c r="L99" i="28"/>
  <c r="K99" i="28"/>
  <c r="J99" i="28"/>
  <c r="I99" i="28"/>
  <c r="H99" i="28"/>
  <c r="G99" i="28"/>
  <c r="F99" i="28"/>
  <c r="E99" i="28"/>
  <c r="D99" i="28"/>
  <c r="M95" i="28"/>
  <c r="M94" i="28"/>
  <c r="M93" i="28"/>
  <c r="S91" i="28"/>
  <c r="R91" i="28"/>
  <c r="Q91" i="28"/>
  <c r="P91" i="28"/>
  <c r="O91" i="28"/>
  <c r="N91" i="28"/>
  <c r="L91" i="28"/>
  <c r="K91" i="28"/>
  <c r="J91" i="28"/>
  <c r="I91" i="28"/>
  <c r="H91" i="28"/>
  <c r="G91" i="28"/>
  <c r="F91" i="28"/>
  <c r="E91" i="28"/>
  <c r="D91" i="28"/>
  <c r="M89" i="28"/>
  <c r="M88" i="28"/>
  <c r="M87" i="28"/>
  <c r="M91" i="28"/>
  <c r="S85" i="28"/>
  <c r="R85" i="28"/>
  <c r="Q85" i="28"/>
  <c r="P85" i="28"/>
  <c r="O85" i="28"/>
  <c r="N85" i="28"/>
  <c r="L85" i="28"/>
  <c r="K85" i="28"/>
  <c r="J85" i="28"/>
  <c r="I85" i="28"/>
  <c r="H85" i="28"/>
  <c r="G13" i="29"/>
  <c r="G85" i="28"/>
  <c r="F85" i="28"/>
  <c r="E85" i="28"/>
  <c r="D85" i="28"/>
  <c r="M80" i="28"/>
  <c r="M79" i="28"/>
  <c r="M78" i="28"/>
  <c r="M77" i="28"/>
  <c r="R75" i="28"/>
  <c r="Q75" i="28"/>
  <c r="P75" i="28"/>
  <c r="O75" i="28"/>
  <c r="N75" i="28"/>
  <c r="M75" i="28"/>
  <c r="L75" i="28"/>
  <c r="K75" i="28"/>
  <c r="J75" i="28"/>
  <c r="I75" i="28"/>
  <c r="H75" i="28"/>
  <c r="G75" i="28"/>
  <c r="F75" i="28"/>
  <c r="E75" i="28"/>
  <c r="D75" i="28"/>
  <c r="M74" i="28"/>
  <c r="M73" i="28"/>
  <c r="S71" i="28"/>
  <c r="R71" i="28"/>
  <c r="Q71" i="28"/>
  <c r="P71" i="28"/>
  <c r="O71" i="28"/>
  <c r="N71" i="28"/>
  <c r="L71" i="28"/>
  <c r="K71" i="28"/>
  <c r="J71" i="28"/>
  <c r="I71" i="28"/>
  <c r="H71" i="28"/>
  <c r="G71" i="28"/>
  <c r="F71" i="28"/>
  <c r="E71" i="28"/>
  <c r="D71" i="28"/>
  <c r="M69" i="28"/>
  <c r="M68" i="28"/>
  <c r="M67" i="28"/>
  <c r="S65" i="28"/>
  <c r="R65" i="28"/>
  <c r="Q65" i="28"/>
  <c r="P65" i="28"/>
  <c r="N65" i="28"/>
  <c r="L65" i="28"/>
  <c r="K65" i="28"/>
  <c r="J65" i="28"/>
  <c r="I65" i="28"/>
  <c r="H65" i="28"/>
  <c r="G65" i="28"/>
  <c r="F65" i="28"/>
  <c r="E65" i="28"/>
  <c r="D65" i="28"/>
  <c r="M62" i="28"/>
  <c r="M65" i="28"/>
  <c r="S60" i="28"/>
  <c r="R60" i="28"/>
  <c r="Q60" i="28"/>
  <c r="P60" i="28"/>
  <c r="O60" i="28"/>
  <c r="N60" i="28"/>
  <c r="L60" i="28"/>
  <c r="K60" i="28"/>
  <c r="J60" i="28"/>
  <c r="I60" i="28"/>
  <c r="H60" i="28"/>
  <c r="G60" i="28"/>
  <c r="F60" i="28"/>
  <c r="E60" i="28"/>
  <c r="D60" i="28"/>
  <c r="M52" i="28"/>
  <c r="M51" i="28"/>
  <c r="M50" i="28"/>
  <c r="M48" i="28"/>
  <c r="M47" i="28"/>
  <c r="M46" i="28"/>
  <c r="M45" i="28"/>
  <c r="M44" i="28"/>
  <c r="M43" i="28"/>
  <c r="M42" i="28"/>
  <c r="M41" i="28"/>
  <c r="M40" i="28"/>
  <c r="M39" i="28"/>
  <c r="M38" i="28"/>
  <c r="M37" i="28"/>
  <c r="M36" i="28"/>
  <c r="M35" i="28"/>
  <c r="M34" i="28"/>
  <c r="M33" i="28"/>
  <c r="M32" i="28"/>
  <c r="M31" i="28"/>
  <c r="M30" i="28"/>
  <c r="M29" i="28"/>
  <c r="M28" i="28"/>
  <c r="M27" i="28"/>
  <c r="M26" i="28"/>
  <c r="M25" i="28"/>
  <c r="M24" i="28"/>
  <c r="M23" i="28"/>
  <c r="M22" i="28"/>
  <c r="M21" i="28"/>
  <c r="M20" i="28"/>
  <c r="M19" i="28"/>
  <c r="M18" i="28"/>
  <c r="M17" i="28"/>
  <c r="M16" i="28"/>
  <c r="M15" i="28"/>
  <c r="M14" i="28"/>
  <c r="M13" i="28"/>
  <c r="M12" i="28"/>
  <c r="M11" i="28"/>
  <c r="M113" i="2"/>
  <c r="J61" i="20" s="1"/>
  <c r="J65" i="20" s="1"/>
  <c r="R107" i="27"/>
  <c r="Q107" i="27"/>
  <c r="P107" i="27"/>
  <c r="O107" i="27"/>
  <c r="N107" i="27"/>
  <c r="M107" i="27"/>
  <c r="L107" i="27"/>
  <c r="K107" i="27"/>
  <c r="J107" i="27"/>
  <c r="I107" i="27"/>
  <c r="H107" i="27"/>
  <c r="G107" i="27"/>
  <c r="F107" i="27"/>
  <c r="E107" i="27"/>
  <c r="D107" i="27"/>
  <c r="R103" i="27"/>
  <c r="Q103" i="27"/>
  <c r="P103" i="27"/>
  <c r="O103" i="27"/>
  <c r="N103" i="27"/>
  <c r="M103" i="27"/>
  <c r="L103" i="27"/>
  <c r="K103" i="27"/>
  <c r="J103" i="27"/>
  <c r="I103" i="27"/>
  <c r="H103" i="27"/>
  <c r="G103" i="27"/>
  <c r="F103" i="27"/>
  <c r="E103" i="27"/>
  <c r="D103" i="27"/>
  <c r="S99" i="27"/>
  <c r="R99" i="27"/>
  <c r="Q99" i="27"/>
  <c r="P99" i="27"/>
  <c r="O99" i="27"/>
  <c r="N99" i="27"/>
  <c r="L99" i="27"/>
  <c r="K99" i="27"/>
  <c r="J99" i="27"/>
  <c r="I99" i="27"/>
  <c r="H99" i="27"/>
  <c r="G99" i="27"/>
  <c r="F99" i="27"/>
  <c r="E99" i="27"/>
  <c r="D99" i="27"/>
  <c r="M95" i="27"/>
  <c r="M94" i="27"/>
  <c r="M93" i="27"/>
  <c r="S90" i="27"/>
  <c r="R90" i="27"/>
  <c r="Q90" i="27"/>
  <c r="P90" i="27"/>
  <c r="O90" i="27"/>
  <c r="N90" i="27"/>
  <c r="L90" i="27"/>
  <c r="K90" i="27"/>
  <c r="J90" i="27"/>
  <c r="I90" i="27"/>
  <c r="H90" i="27"/>
  <c r="G90" i="27"/>
  <c r="F90" i="27"/>
  <c r="E90" i="27"/>
  <c r="D90" i="27"/>
  <c r="M88" i="27"/>
  <c r="M87" i="27"/>
  <c r="M86" i="27"/>
  <c r="M90" i="27"/>
  <c r="S83" i="27"/>
  <c r="R83" i="27"/>
  <c r="Q83" i="27"/>
  <c r="P83" i="27"/>
  <c r="O83" i="27"/>
  <c r="N83" i="27"/>
  <c r="L83" i="27"/>
  <c r="K83" i="27"/>
  <c r="J83" i="27"/>
  <c r="I83" i="27"/>
  <c r="H83" i="27"/>
  <c r="G83" i="27"/>
  <c r="F83" i="27"/>
  <c r="E83" i="27"/>
  <c r="D83" i="27"/>
  <c r="M81" i="27"/>
  <c r="M80" i="27"/>
  <c r="M79" i="27"/>
  <c r="M78" i="27"/>
  <c r="R76" i="27"/>
  <c r="Q76" i="27"/>
  <c r="P76" i="27"/>
  <c r="O76" i="27"/>
  <c r="N76" i="27"/>
  <c r="L76" i="27"/>
  <c r="K76" i="27"/>
  <c r="J76" i="27"/>
  <c r="I76" i="27"/>
  <c r="H76" i="27"/>
  <c r="G76" i="27"/>
  <c r="F76" i="27"/>
  <c r="E76" i="27"/>
  <c r="D76" i="27"/>
  <c r="M75" i="27"/>
  <c r="M74" i="27"/>
  <c r="S72" i="27"/>
  <c r="R72" i="27"/>
  <c r="Q72" i="27"/>
  <c r="P72" i="27"/>
  <c r="O72" i="27"/>
  <c r="N72" i="27"/>
  <c r="L72" i="27"/>
  <c r="K72" i="27"/>
  <c r="J72" i="27"/>
  <c r="I72" i="27"/>
  <c r="H72" i="27"/>
  <c r="G72" i="27"/>
  <c r="F72" i="27"/>
  <c r="E72" i="27"/>
  <c r="D72" i="27"/>
  <c r="M70" i="27"/>
  <c r="M69" i="27"/>
  <c r="M68" i="27"/>
  <c r="S66" i="27"/>
  <c r="R66" i="27"/>
  <c r="Q66" i="27"/>
  <c r="Q109" i="27"/>
  <c r="P66" i="27"/>
  <c r="N66" i="27"/>
  <c r="L66" i="27"/>
  <c r="K66" i="27"/>
  <c r="J66" i="27"/>
  <c r="I66" i="27"/>
  <c r="H66" i="27"/>
  <c r="G66" i="27"/>
  <c r="F66" i="27"/>
  <c r="E66" i="27"/>
  <c r="D66" i="27"/>
  <c r="M63" i="27"/>
  <c r="M66" i="27"/>
  <c r="S60" i="27"/>
  <c r="R60" i="27"/>
  <c r="Q60" i="27"/>
  <c r="P60" i="27"/>
  <c r="O60" i="27"/>
  <c r="N60" i="27"/>
  <c r="L60" i="27"/>
  <c r="K60" i="27"/>
  <c r="J60" i="27"/>
  <c r="I60" i="27"/>
  <c r="H60" i="27"/>
  <c r="G60" i="27"/>
  <c r="F60" i="27"/>
  <c r="E60" i="27"/>
  <c r="D60" i="27"/>
  <c r="M52" i="27"/>
  <c r="M51" i="27"/>
  <c r="M50" i="27"/>
  <c r="M49" i="27"/>
  <c r="M47" i="27"/>
  <c r="M46" i="27"/>
  <c r="M45" i="27"/>
  <c r="M44" i="27"/>
  <c r="M43" i="27"/>
  <c r="M42" i="27"/>
  <c r="M41" i="27"/>
  <c r="M40" i="27"/>
  <c r="M39" i="27"/>
  <c r="M38" i="27"/>
  <c r="M37" i="27"/>
  <c r="M36" i="27"/>
  <c r="M35" i="27"/>
  <c r="M34" i="27"/>
  <c r="M33" i="27"/>
  <c r="M32" i="27"/>
  <c r="M31" i="27"/>
  <c r="M30" i="27"/>
  <c r="M29" i="27"/>
  <c r="M28" i="27"/>
  <c r="M27" i="27"/>
  <c r="M26" i="27"/>
  <c r="M25" i="27"/>
  <c r="M24" i="27"/>
  <c r="M23" i="27"/>
  <c r="M22" i="27"/>
  <c r="M21" i="27"/>
  <c r="M20" i="27"/>
  <c r="M19" i="27"/>
  <c r="M18" i="27"/>
  <c r="M17" i="27"/>
  <c r="M16" i="27"/>
  <c r="M15" i="27"/>
  <c r="M14" i="27"/>
  <c r="M13" i="27"/>
  <c r="M12" i="27"/>
  <c r="M11" i="27"/>
  <c r="M60" i="27"/>
  <c r="S98" i="26"/>
  <c r="R98" i="26"/>
  <c r="Q98" i="26"/>
  <c r="P98" i="26"/>
  <c r="O98" i="26"/>
  <c r="N98" i="26"/>
  <c r="M98" i="26"/>
  <c r="L98" i="26"/>
  <c r="K98" i="26"/>
  <c r="J98" i="26"/>
  <c r="I98" i="26"/>
  <c r="H98" i="26"/>
  <c r="G98" i="26"/>
  <c r="F98" i="26"/>
  <c r="E98" i="26"/>
  <c r="D98" i="26"/>
  <c r="S94" i="26"/>
  <c r="R94" i="26"/>
  <c r="Q94" i="26"/>
  <c r="P94" i="26"/>
  <c r="O94" i="26"/>
  <c r="N94" i="26"/>
  <c r="L94" i="26"/>
  <c r="K94" i="26"/>
  <c r="J94" i="26"/>
  <c r="I94" i="26"/>
  <c r="H94" i="26"/>
  <c r="G94" i="26"/>
  <c r="F94" i="26"/>
  <c r="E94" i="26"/>
  <c r="D94" i="26"/>
  <c r="M89" i="26"/>
  <c r="M94" i="26"/>
  <c r="S86" i="26"/>
  <c r="R86" i="26"/>
  <c r="Q86" i="26"/>
  <c r="P86" i="26"/>
  <c r="O86" i="26"/>
  <c r="N86" i="26"/>
  <c r="M86" i="26"/>
  <c r="L86" i="26"/>
  <c r="K86" i="26"/>
  <c r="J86" i="26"/>
  <c r="I86" i="26"/>
  <c r="H86" i="26"/>
  <c r="G86" i="26"/>
  <c r="F86" i="26"/>
  <c r="E86" i="26"/>
  <c r="D86" i="26"/>
  <c r="S79" i="26"/>
  <c r="R79" i="26"/>
  <c r="Q79" i="26"/>
  <c r="P79" i="26"/>
  <c r="O79" i="26"/>
  <c r="N79" i="26"/>
  <c r="L79" i="26"/>
  <c r="K79" i="26"/>
  <c r="J79" i="26"/>
  <c r="I79" i="26"/>
  <c r="H79" i="26"/>
  <c r="G79" i="26"/>
  <c r="F79" i="26"/>
  <c r="E79" i="26"/>
  <c r="D79" i="26"/>
  <c r="M77" i="26"/>
  <c r="M76" i="26"/>
  <c r="M75" i="26"/>
  <c r="M74" i="26"/>
  <c r="S72" i="26"/>
  <c r="R72" i="26"/>
  <c r="Q72" i="26"/>
  <c r="P72" i="26"/>
  <c r="O72" i="26"/>
  <c r="N72" i="26"/>
  <c r="L72" i="26"/>
  <c r="K72" i="26"/>
  <c r="J72" i="26"/>
  <c r="I72" i="26"/>
  <c r="H72" i="26"/>
  <c r="G72" i="26"/>
  <c r="F72" i="26"/>
  <c r="E72" i="26"/>
  <c r="D72" i="26"/>
  <c r="M69" i="26"/>
  <c r="M68" i="26"/>
  <c r="S66" i="26"/>
  <c r="R66" i="26"/>
  <c r="Q66" i="26"/>
  <c r="P66" i="26"/>
  <c r="O66" i="26"/>
  <c r="N66" i="26"/>
  <c r="L66" i="26"/>
  <c r="K66" i="26"/>
  <c r="J66" i="26"/>
  <c r="I66" i="26"/>
  <c r="H66" i="26"/>
  <c r="G66" i="26"/>
  <c r="F66" i="26"/>
  <c r="E66" i="26"/>
  <c r="D66" i="26"/>
  <c r="M60" i="26"/>
  <c r="M66" i="26"/>
  <c r="M59" i="26"/>
  <c r="S57" i="26"/>
  <c r="R57" i="26"/>
  <c r="Q57" i="26"/>
  <c r="Q101" i="26"/>
  <c r="P57" i="26"/>
  <c r="N57" i="26"/>
  <c r="L57" i="26"/>
  <c r="K57" i="26"/>
  <c r="J57" i="26"/>
  <c r="I57" i="26"/>
  <c r="H57" i="26"/>
  <c r="G57" i="26"/>
  <c r="F57" i="26"/>
  <c r="E57" i="26"/>
  <c r="D57" i="26"/>
  <c r="M54" i="26"/>
  <c r="M57" i="26"/>
  <c r="S51" i="26"/>
  <c r="R51" i="26"/>
  <c r="Q51" i="26"/>
  <c r="P51" i="26"/>
  <c r="O51" i="26"/>
  <c r="N51" i="26"/>
  <c r="L51" i="26"/>
  <c r="K51" i="26"/>
  <c r="J51" i="26"/>
  <c r="I51" i="26"/>
  <c r="H51" i="26"/>
  <c r="G51" i="26"/>
  <c r="F51" i="26"/>
  <c r="E51" i="26"/>
  <c r="D51" i="26"/>
  <c r="M37" i="26"/>
  <c r="M36" i="26"/>
  <c r="M35" i="26"/>
  <c r="M34" i="26"/>
  <c r="M33" i="26"/>
  <c r="M32" i="26"/>
  <c r="M31" i="26"/>
  <c r="M30" i="26"/>
  <c r="M29" i="26"/>
  <c r="M28" i="26"/>
  <c r="M27" i="26"/>
  <c r="M26" i="26"/>
  <c r="M25" i="26"/>
  <c r="M24" i="26"/>
  <c r="M23" i="26"/>
  <c r="M22" i="26"/>
  <c r="M21" i="26"/>
  <c r="M20" i="26"/>
  <c r="M19" i="26"/>
  <c r="M18" i="26"/>
  <c r="M17" i="26"/>
  <c r="M16" i="26"/>
  <c r="M15" i="26"/>
  <c r="M14" i="26"/>
  <c r="M13" i="26"/>
  <c r="M12" i="26"/>
  <c r="M11" i="26"/>
  <c r="M10" i="26"/>
  <c r="M108" i="2"/>
  <c r="M52" i="2"/>
  <c r="E119" i="2"/>
  <c r="F119" i="2"/>
  <c r="G119" i="2"/>
  <c r="I119" i="2"/>
  <c r="J119" i="2"/>
  <c r="K119" i="2"/>
  <c r="L119" i="2"/>
  <c r="N119" i="2"/>
  <c r="O119" i="2"/>
  <c r="P119" i="2"/>
  <c r="Q119" i="2"/>
  <c r="R119" i="2"/>
  <c r="D119" i="2"/>
  <c r="M51" i="2"/>
  <c r="M46" i="2"/>
  <c r="M48" i="2"/>
  <c r="M103" i="2"/>
  <c r="E65" i="20"/>
  <c r="F65" i="20"/>
  <c r="H65" i="20"/>
  <c r="D65" i="20"/>
  <c r="I62" i="20"/>
  <c r="I63" i="20"/>
  <c r="I64" i="20"/>
  <c r="G61" i="20"/>
  <c r="G65" i="20"/>
  <c r="E25" i="20"/>
  <c r="G25" i="20" s="1"/>
  <c r="I25" i="20" s="1"/>
  <c r="I73" i="20" s="1"/>
  <c r="E24" i="20"/>
  <c r="G24" i="20" s="1"/>
  <c r="K101" i="26"/>
  <c r="K109" i="27"/>
  <c r="H109" i="28"/>
  <c r="D101" i="26"/>
  <c r="C106" i="26"/>
  <c r="C110" i="26"/>
  <c r="H101" i="26"/>
  <c r="L101" i="26"/>
  <c r="M72" i="26"/>
  <c r="D109" i="27"/>
  <c r="C115" i="27"/>
  <c r="C119" i="27"/>
  <c r="H109" i="27"/>
  <c r="V57" i="27"/>
  <c r="L109" i="27"/>
  <c r="R109" i="27"/>
  <c r="Q110" i="27"/>
  <c r="M83" i="27"/>
  <c r="M60" i="28"/>
  <c r="G101" i="26"/>
  <c r="C109" i="26"/>
  <c r="L109" i="28"/>
  <c r="M51" i="26"/>
  <c r="E101" i="26"/>
  <c r="C107" i="26"/>
  <c r="I101" i="26"/>
  <c r="N101" i="26"/>
  <c r="S101" i="26"/>
  <c r="M79" i="26"/>
  <c r="M101" i="26"/>
  <c r="R101" i="26"/>
  <c r="N109" i="27"/>
  <c r="E109" i="27"/>
  <c r="C116" i="27"/>
  <c r="I109" i="27"/>
  <c r="S109" i="27"/>
  <c r="M76" i="27"/>
  <c r="M99" i="27"/>
  <c r="M109" i="27"/>
  <c r="O109" i="28"/>
  <c r="F109" i="28"/>
  <c r="C117" i="28"/>
  <c r="J109" i="28"/>
  <c r="H36" i="29"/>
  <c r="Q102" i="26"/>
  <c r="P101" i="26"/>
  <c r="G109" i="27"/>
  <c r="C118" i="27"/>
  <c r="D109" i="28"/>
  <c r="E110" i="28"/>
  <c r="Q109" i="28"/>
  <c r="O101" i="26"/>
  <c r="F101" i="26"/>
  <c r="C108" i="26"/>
  <c r="J101" i="26"/>
  <c r="F109" i="27"/>
  <c r="C117" i="27"/>
  <c r="J109" i="27"/>
  <c r="O109" i="27"/>
  <c r="P109" i="27"/>
  <c r="M72" i="27"/>
  <c r="G109" i="28"/>
  <c r="C118" i="28"/>
  <c r="K109" i="28"/>
  <c r="M71" i="28"/>
  <c r="M109" i="28"/>
  <c r="M85" i="28"/>
  <c r="M99" i="28"/>
  <c r="E61" i="29"/>
  <c r="E67" i="29"/>
  <c r="I61" i="20"/>
  <c r="I65" i="20"/>
  <c r="H21" i="29"/>
  <c r="E21" i="29"/>
  <c r="H56" i="29"/>
  <c r="H61" i="29"/>
  <c r="I17" i="29"/>
  <c r="I21" i="29"/>
  <c r="E31" i="29"/>
  <c r="H13" i="29"/>
  <c r="H16" i="29"/>
  <c r="I33" i="29"/>
  <c r="I36" i="29"/>
  <c r="E69" i="29"/>
  <c r="I57" i="29"/>
  <c r="I61" i="29"/>
  <c r="I28" i="29"/>
  <c r="I31" i="29"/>
  <c r="G31" i="29"/>
  <c r="I9" i="29"/>
  <c r="G11" i="29"/>
  <c r="E46" i="29"/>
  <c r="I52" i="29"/>
  <c r="I13" i="29"/>
  <c r="G55" i="29"/>
  <c r="I55" i="29"/>
  <c r="I70" i="29"/>
  <c r="E56" i="29"/>
  <c r="E41" i="29"/>
  <c r="D11" i="29"/>
  <c r="S109" i="28"/>
  <c r="P109" i="28"/>
  <c r="E109" i="28"/>
  <c r="C116" i="28"/>
  <c r="I109" i="28"/>
  <c r="R109" i="28"/>
  <c r="Q110" i="28"/>
  <c r="N109" i="28"/>
  <c r="E110" i="27"/>
  <c r="E102" i="26"/>
  <c r="M77" i="2"/>
  <c r="M49" i="2"/>
  <c r="M44" i="2"/>
  <c r="M47" i="2"/>
  <c r="M102" i="2"/>
  <c r="M41" i="2"/>
  <c r="M40" i="2"/>
  <c r="M42" i="2"/>
  <c r="M43" i="2"/>
  <c r="M107" i="2"/>
  <c r="L25" i="20" s="1"/>
  <c r="J25" i="20" s="1"/>
  <c r="M45" i="2"/>
  <c r="E114" i="2"/>
  <c r="F114" i="2"/>
  <c r="G114" i="2"/>
  <c r="I114" i="2"/>
  <c r="J114" i="2"/>
  <c r="K114" i="2"/>
  <c r="L114" i="2"/>
  <c r="N114" i="2"/>
  <c r="O114" i="2"/>
  <c r="P114" i="2"/>
  <c r="Q114" i="2"/>
  <c r="R114" i="2"/>
  <c r="D114" i="2"/>
  <c r="M101" i="2"/>
  <c r="J45" i="20" s="1"/>
  <c r="M39" i="2"/>
  <c r="M32" i="2"/>
  <c r="M35" i="2"/>
  <c r="M38" i="2"/>
  <c r="M106" i="2"/>
  <c r="M111" i="2" s="1"/>
  <c r="L24" i="20" s="1"/>
  <c r="L26" i="20" s="1"/>
  <c r="J24" i="20" s="1"/>
  <c r="M37" i="2"/>
  <c r="C115" i="28"/>
  <c r="O110" i="27"/>
  <c r="O102" i="26"/>
  <c r="I56" i="29"/>
  <c r="G70" i="29"/>
  <c r="G56" i="29"/>
  <c r="O110" i="28"/>
  <c r="C119" i="28"/>
  <c r="M36" i="2"/>
  <c r="M91" i="2"/>
  <c r="M33" i="2"/>
  <c r="M34" i="2"/>
  <c r="J73" i="2"/>
  <c r="I73" i="2"/>
  <c r="J86" i="2"/>
  <c r="I86" i="2"/>
  <c r="M76" i="2"/>
  <c r="M89" i="2"/>
  <c r="M31" i="2"/>
  <c r="M90" i="2"/>
  <c r="F9" i="29"/>
  <c r="H9" i="29" s="1"/>
  <c r="M28" i="2"/>
  <c r="M29" i="2"/>
  <c r="M30" i="2"/>
  <c r="S111" i="2"/>
  <c r="R111" i="2"/>
  <c r="Q111" i="2"/>
  <c r="P111" i="2"/>
  <c r="O111" i="2"/>
  <c r="N111" i="2"/>
  <c r="L111" i="2"/>
  <c r="K111" i="2"/>
  <c r="J111" i="2"/>
  <c r="I111" i="2"/>
  <c r="G111" i="2"/>
  <c r="D111" i="2"/>
  <c r="D24" i="20"/>
  <c r="D72" i="20" s="1"/>
  <c r="M27" i="2"/>
  <c r="S66" i="25"/>
  <c r="R66" i="25"/>
  <c r="Q66" i="25"/>
  <c r="P66" i="25"/>
  <c r="O66" i="25"/>
  <c r="N66" i="25"/>
  <c r="M66" i="25"/>
  <c r="L66" i="25"/>
  <c r="K66" i="25"/>
  <c r="J66" i="25"/>
  <c r="I66" i="25"/>
  <c r="H66" i="25"/>
  <c r="G66" i="25"/>
  <c r="F66" i="25"/>
  <c r="E66" i="25"/>
  <c r="D66" i="25"/>
  <c r="S59" i="25"/>
  <c r="R59" i="25"/>
  <c r="Q59" i="25"/>
  <c r="P59" i="25"/>
  <c r="O59" i="25"/>
  <c r="N59" i="25"/>
  <c r="L59" i="25"/>
  <c r="K59" i="25"/>
  <c r="J59" i="25"/>
  <c r="I59" i="25"/>
  <c r="H59" i="25"/>
  <c r="E24" i="34"/>
  <c r="G59" i="25"/>
  <c r="F59" i="25"/>
  <c r="E59" i="25"/>
  <c r="D59" i="25"/>
  <c r="M55" i="25"/>
  <c r="M59" i="25"/>
  <c r="R53" i="25"/>
  <c r="Q53" i="25"/>
  <c r="P53" i="25"/>
  <c r="O53" i="25"/>
  <c r="N53" i="25"/>
  <c r="L53" i="25"/>
  <c r="K53" i="25"/>
  <c r="J53" i="25"/>
  <c r="I53" i="25"/>
  <c r="H53" i="25"/>
  <c r="G53" i="25"/>
  <c r="F53" i="25"/>
  <c r="E53" i="25"/>
  <c r="D53" i="25"/>
  <c r="M51" i="25"/>
  <c r="M53" i="25"/>
  <c r="S49" i="25"/>
  <c r="R49" i="25"/>
  <c r="Q49" i="25"/>
  <c r="P49" i="25"/>
  <c r="O49" i="25"/>
  <c r="N49" i="25"/>
  <c r="L49" i="25"/>
  <c r="K49" i="25"/>
  <c r="J49" i="25"/>
  <c r="I49" i="25"/>
  <c r="H49" i="25"/>
  <c r="G49" i="25"/>
  <c r="F49" i="25"/>
  <c r="E49" i="25"/>
  <c r="D49" i="25"/>
  <c r="M46" i="25"/>
  <c r="M49" i="25"/>
  <c r="S44" i="25"/>
  <c r="S68" i="25"/>
  <c r="R44" i="25"/>
  <c r="Q44" i="25"/>
  <c r="P44" i="25"/>
  <c r="N44" i="25"/>
  <c r="L44" i="25"/>
  <c r="K44" i="25"/>
  <c r="J44" i="25"/>
  <c r="I44" i="25"/>
  <c r="H44" i="25"/>
  <c r="G44" i="25"/>
  <c r="F44" i="25"/>
  <c r="E44" i="25"/>
  <c r="D44" i="25"/>
  <c r="M41" i="25"/>
  <c r="M44" i="25"/>
  <c r="S39" i="25"/>
  <c r="R39" i="25"/>
  <c r="Q39" i="25"/>
  <c r="P39" i="25"/>
  <c r="O39" i="25"/>
  <c r="N39" i="25"/>
  <c r="N68" i="25"/>
  <c r="L39" i="25"/>
  <c r="K39" i="25"/>
  <c r="J39" i="25"/>
  <c r="I39" i="25"/>
  <c r="H39" i="25"/>
  <c r="G39" i="25"/>
  <c r="F39" i="25"/>
  <c r="E39" i="25"/>
  <c r="D39" i="25"/>
  <c r="M26" i="25"/>
  <c r="M25" i="25"/>
  <c r="M24" i="25"/>
  <c r="M23" i="25"/>
  <c r="M22" i="25"/>
  <c r="M21" i="25"/>
  <c r="M20" i="25"/>
  <c r="M19" i="25"/>
  <c r="X18" i="25"/>
  <c r="W18" i="25"/>
  <c r="M18" i="25"/>
  <c r="M17" i="25"/>
  <c r="M16" i="25"/>
  <c r="M15" i="25"/>
  <c r="X14" i="25"/>
  <c r="W14" i="25"/>
  <c r="M14" i="25"/>
  <c r="M13" i="25"/>
  <c r="M12" i="25"/>
  <c r="V11" i="25"/>
  <c r="M11" i="25"/>
  <c r="M88" i="2"/>
  <c r="L15" i="20" s="1"/>
  <c r="J15" i="20" s="1"/>
  <c r="D55" i="20"/>
  <c r="D47" i="20"/>
  <c r="G46" i="20"/>
  <c r="K104" i="2"/>
  <c r="L104" i="2"/>
  <c r="N104" i="2"/>
  <c r="O104" i="2"/>
  <c r="P104" i="2"/>
  <c r="Q104" i="2"/>
  <c r="R104" i="2"/>
  <c r="S104" i="2"/>
  <c r="G104" i="2"/>
  <c r="D104" i="2"/>
  <c r="E104" i="2"/>
  <c r="F43" i="29" s="1"/>
  <c r="F104" i="2"/>
  <c r="M83" i="2"/>
  <c r="M86" i="2" s="1"/>
  <c r="M26" i="2"/>
  <c r="M25" i="2"/>
  <c r="R55" i="24"/>
  <c r="Q55" i="24"/>
  <c r="P55" i="24"/>
  <c r="O55" i="24"/>
  <c r="N55" i="24"/>
  <c r="M55" i="24"/>
  <c r="L55" i="24"/>
  <c r="K55" i="24"/>
  <c r="J55" i="24"/>
  <c r="I55" i="24"/>
  <c r="H55" i="24"/>
  <c r="G55" i="24"/>
  <c r="F55" i="24"/>
  <c r="E55" i="24"/>
  <c r="D55" i="24"/>
  <c r="R45" i="24"/>
  <c r="Q45" i="24"/>
  <c r="P45" i="24"/>
  <c r="O45" i="24"/>
  <c r="N45" i="24"/>
  <c r="M45" i="24"/>
  <c r="L45" i="24"/>
  <c r="L57" i="24"/>
  <c r="K45" i="24"/>
  <c r="J45" i="24"/>
  <c r="I45" i="24"/>
  <c r="H45" i="24"/>
  <c r="G45" i="24"/>
  <c r="F45" i="24"/>
  <c r="E45" i="24"/>
  <c r="D45" i="24"/>
  <c r="S41" i="24"/>
  <c r="R41" i="24"/>
  <c r="Q41" i="24"/>
  <c r="P41" i="24"/>
  <c r="O41" i="24"/>
  <c r="N41" i="24"/>
  <c r="L41" i="24"/>
  <c r="K41" i="24"/>
  <c r="J41" i="24"/>
  <c r="I41" i="24"/>
  <c r="H41" i="24"/>
  <c r="G41" i="24"/>
  <c r="F41" i="24"/>
  <c r="E41" i="24"/>
  <c r="D41" i="24"/>
  <c r="M38" i="24"/>
  <c r="M41" i="24"/>
  <c r="S36" i="24"/>
  <c r="R36" i="24"/>
  <c r="Q36" i="24"/>
  <c r="P36" i="24"/>
  <c r="P57" i="24"/>
  <c r="N36" i="24"/>
  <c r="L36" i="24"/>
  <c r="K36" i="24"/>
  <c r="J36" i="24"/>
  <c r="I36" i="24"/>
  <c r="H36" i="24"/>
  <c r="H57" i="24"/>
  <c r="G36" i="24"/>
  <c r="F36" i="24"/>
  <c r="E36" i="24"/>
  <c r="D36" i="24"/>
  <c r="D57" i="24"/>
  <c r="M33" i="24"/>
  <c r="M36" i="24"/>
  <c r="S31" i="24"/>
  <c r="R31" i="24"/>
  <c r="Q31" i="24"/>
  <c r="P31" i="24"/>
  <c r="O31" i="24"/>
  <c r="O57" i="24"/>
  <c r="N31" i="24"/>
  <c r="L31" i="24"/>
  <c r="K31" i="24"/>
  <c r="J31" i="24"/>
  <c r="I31" i="24"/>
  <c r="H31" i="24"/>
  <c r="G31" i="24"/>
  <c r="F31" i="24"/>
  <c r="E31" i="24"/>
  <c r="D31" i="24"/>
  <c r="M24" i="24"/>
  <c r="M23" i="24"/>
  <c r="M22" i="24"/>
  <c r="M21" i="24"/>
  <c r="M20" i="24"/>
  <c r="M19" i="24"/>
  <c r="X18" i="24"/>
  <c r="W18" i="24"/>
  <c r="M18" i="24"/>
  <c r="M17" i="24"/>
  <c r="M16" i="24"/>
  <c r="M15" i="24"/>
  <c r="M14" i="24"/>
  <c r="M13" i="24"/>
  <c r="M12" i="24"/>
  <c r="V11" i="24"/>
  <c r="M11" i="24"/>
  <c r="W11" i="24"/>
  <c r="M24" i="2"/>
  <c r="E68" i="25"/>
  <c r="C74" i="25"/>
  <c r="G57" i="24"/>
  <c r="C65" i="24"/>
  <c r="K57" i="24"/>
  <c r="Q57" i="24"/>
  <c r="M39" i="25"/>
  <c r="F68" i="25"/>
  <c r="C75" i="25"/>
  <c r="J68" i="25"/>
  <c r="O68" i="25"/>
  <c r="O69" i="25"/>
  <c r="P68" i="25"/>
  <c r="F24" i="34"/>
  <c r="J24" i="34"/>
  <c r="F57" i="24"/>
  <c r="C64" i="24"/>
  <c r="R57" i="24"/>
  <c r="M68" i="25"/>
  <c r="G68" i="25"/>
  <c r="C76" i="25"/>
  <c r="K68" i="25"/>
  <c r="Q68" i="25"/>
  <c r="J57" i="24"/>
  <c r="I68" i="25"/>
  <c r="E57" i="24"/>
  <c r="C63" i="24"/>
  <c r="I57" i="24"/>
  <c r="N57" i="24"/>
  <c r="S57" i="24"/>
  <c r="W11" i="25"/>
  <c r="D68" i="25"/>
  <c r="H68" i="25"/>
  <c r="L68" i="25"/>
  <c r="R68" i="25"/>
  <c r="J54" i="20"/>
  <c r="J74" i="20" s="1"/>
  <c r="C73" i="25"/>
  <c r="O58" i="24"/>
  <c r="E58" i="24"/>
  <c r="C62" i="24"/>
  <c r="C66" i="24"/>
  <c r="M31" i="24"/>
  <c r="M57" i="24"/>
  <c r="D17" i="20"/>
  <c r="F60" i="20"/>
  <c r="G60" i="20"/>
  <c r="D60" i="20"/>
  <c r="I58" i="20"/>
  <c r="I59" i="20"/>
  <c r="H57" i="20"/>
  <c r="H58" i="20"/>
  <c r="H59" i="20"/>
  <c r="H56" i="20"/>
  <c r="H60" i="20" s="1"/>
  <c r="I57" i="20"/>
  <c r="I56" i="20"/>
  <c r="F55" i="20"/>
  <c r="I53" i="20"/>
  <c r="H52" i="20"/>
  <c r="H53" i="20"/>
  <c r="H54" i="20"/>
  <c r="H51" i="20"/>
  <c r="E54" i="20"/>
  <c r="E74" i="20"/>
  <c r="I45" i="20"/>
  <c r="I46" i="20"/>
  <c r="I43" i="20"/>
  <c r="H45" i="20"/>
  <c r="H46" i="20"/>
  <c r="H43" i="20"/>
  <c r="E47" i="20"/>
  <c r="D42" i="20"/>
  <c r="I40" i="20"/>
  <c r="I41" i="20"/>
  <c r="H40" i="20"/>
  <c r="H41" i="20"/>
  <c r="D37" i="20"/>
  <c r="I36" i="20"/>
  <c r="I33" i="20"/>
  <c r="H35" i="20"/>
  <c r="H36" i="20"/>
  <c r="H33" i="20"/>
  <c r="I31" i="20"/>
  <c r="H29" i="20"/>
  <c r="H30" i="20"/>
  <c r="H31" i="20"/>
  <c r="E30" i="20"/>
  <c r="F32" i="20"/>
  <c r="D32" i="20"/>
  <c r="I26" i="20"/>
  <c r="I23" i="20"/>
  <c r="H26" i="20"/>
  <c r="H23" i="20"/>
  <c r="F22" i="20"/>
  <c r="G22" i="20"/>
  <c r="D22" i="20"/>
  <c r="G30" i="20"/>
  <c r="E69" i="25"/>
  <c r="C77" i="25"/>
  <c r="Q69" i="25"/>
  <c r="Q58" i="24"/>
  <c r="G52" i="20"/>
  <c r="I52" i="20"/>
  <c r="H55" i="20"/>
  <c r="H22" i="20"/>
  <c r="G29" i="20"/>
  <c r="G54" i="20"/>
  <c r="G74" i="20"/>
  <c r="I30" i="20"/>
  <c r="H32" i="20"/>
  <c r="E32" i="20"/>
  <c r="I54" i="20"/>
  <c r="G32" i="20"/>
  <c r="I29" i="20"/>
  <c r="I32" i="20"/>
  <c r="G15" i="20"/>
  <c r="I8" i="20"/>
  <c r="D86" i="2"/>
  <c r="E86" i="2"/>
  <c r="F86" i="2"/>
  <c r="G86" i="2"/>
  <c r="K86" i="2"/>
  <c r="L86" i="2"/>
  <c r="O86" i="2"/>
  <c r="P86" i="2"/>
  <c r="Q86" i="2"/>
  <c r="R86" i="2"/>
  <c r="N86" i="2"/>
  <c r="R43" i="23"/>
  <c r="P43" i="23"/>
  <c r="O43" i="23"/>
  <c r="M43" i="23"/>
  <c r="L43" i="23"/>
  <c r="K43" i="23"/>
  <c r="J43" i="23"/>
  <c r="G43" i="23"/>
  <c r="F43" i="23"/>
  <c r="E43" i="23"/>
  <c r="S39" i="23"/>
  <c r="R39" i="23"/>
  <c r="Q39" i="23"/>
  <c r="P39" i="23"/>
  <c r="O39" i="23"/>
  <c r="N39" i="23"/>
  <c r="L39" i="23"/>
  <c r="K39" i="23"/>
  <c r="J39" i="23"/>
  <c r="I39" i="23"/>
  <c r="H39" i="23"/>
  <c r="D25" i="34"/>
  <c r="G39" i="23"/>
  <c r="F39" i="23"/>
  <c r="E39" i="23"/>
  <c r="D39" i="23"/>
  <c r="M36" i="23"/>
  <c r="M39" i="23"/>
  <c r="S34" i="23"/>
  <c r="R34" i="23"/>
  <c r="R45" i="23"/>
  <c r="Q34" i="23"/>
  <c r="P34" i="23"/>
  <c r="N34" i="23"/>
  <c r="L34" i="23"/>
  <c r="K34" i="23"/>
  <c r="J34" i="23"/>
  <c r="I34" i="23"/>
  <c r="H34" i="23"/>
  <c r="G34" i="23"/>
  <c r="F34" i="23"/>
  <c r="E34" i="23"/>
  <c r="D34" i="23"/>
  <c r="M31" i="23"/>
  <c r="M34" i="23"/>
  <c r="S29" i="23"/>
  <c r="R29" i="23"/>
  <c r="Q29" i="23"/>
  <c r="P29" i="23"/>
  <c r="O29" i="23"/>
  <c r="O45" i="23"/>
  <c r="N29" i="23"/>
  <c r="L29" i="23"/>
  <c r="L45" i="23"/>
  <c r="K29" i="23"/>
  <c r="J29" i="23"/>
  <c r="J45" i="23"/>
  <c r="I29" i="23"/>
  <c r="H29" i="23"/>
  <c r="G29" i="23"/>
  <c r="F29" i="23"/>
  <c r="F45" i="23"/>
  <c r="C52" i="23"/>
  <c r="E29" i="23"/>
  <c r="D29" i="23"/>
  <c r="D45" i="23"/>
  <c r="M23" i="23"/>
  <c r="M22" i="23"/>
  <c r="M21" i="23"/>
  <c r="M20" i="23"/>
  <c r="M19" i="23"/>
  <c r="M18" i="23"/>
  <c r="M17" i="23"/>
  <c r="M16" i="23"/>
  <c r="M15" i="23"/>
  <c r="M14" i="23"/>
  <c r="M13" i="23"/>
  <c r="M12" i="23"/>
  <c r="V11" i="23"/>
  <c r="M11" i="23"/>
  <c r="M19" i="2"/>
  <c r="M18" i="2"/>
  <c r="M75" i="2"/>
  <c r="J38" i="20" s="1"/>
  <c r="J28" i="20"/>
  <c r="J32" i="20" s="1"/>
  <c r="M23" i="2"/>
  <c r="M22" i="2"/>
  <c r="R73" i="2"/>
  <c r="Q73" i="2"/>
  <c r="P73" i="2"/>
  <c r="N73" i="2"/>
  <c r="F10" i="20"/>
  <c r="M20" i="2"/>
  <c r="M15" i="2"/>
  <c r="M21" i="2"/>
  <c r="M17" i="2"/>
  <c r="M29" i="23"/>
  <c r="N45" i="23"/>
  <c r="E45" i="23"/>
  <c r="C51" i="23"/>
  <c r="I45" i="23"/>
  <c r="S45" i="23"/>
  <c r="P45" i="23"/>
  <c r="H45" i="23"/>
  <c r="D20" i="34"/>
  <c r="W11" i="23"/>
  <c r="G45" i="23"/>
  <c r="C53" i="23"/>
  <c r="K45" i="23"/>
  <c r="Q45" i="23"/>
  <c r="Q46" i="23"/>
  <c r="G25" i="34"/>
  <c r="H25" i="34"/>
  <c r="H31" i="34"/>
  <c r="M73" i="2"/>
  <c r="C50" i="23"/>
  <c r="C54" i="23"/>
  <c r="E46" i="23"/>
  <c r="M45" i="23"/>
  <c r="M16" i="2"/>
  <c r="F81" i="2"/>
  <c r="G81" i="2"/>
  <c r="L81" i="2"/>
  <c r="O81" i="2"/>
  <c r="P81" i="2"/>
  <c r="Q81" i="2"/>
  <c r="R81" i="2"/>
  <c r="S81" i="2"/>
  <c r="M13" i="2"/>
  <c r="O26" i="21"/>
  <c r="S24" i="21"/>
  <c r="R24" i="21"/>
  <c r="Q24" i="21"/>
  <c r="P24" i="21"/>
  <c r="N24" i="21"/>
  <c r="M24" i="21"/>
  <c r="L24" i="21"/>
  <c r="K24" i="21"/>
  <c r="J24" i="21"/>
  <c r="I24" i="21"/>
  <c r="H24" i="21"/>
  <c r="G24" i="21"/>
  <c r="F24" i="21"/>
  <c r="E24" i="21"/>
  <c r="D24" i="21"/>
  <c r="S21" i="21"/>
  <c r="R21" i="21"/>
  <c r="Q21" i="21"/>
  <c r="P21" i="21"/>
  <c r="N21" i="21"/>
  <c r="L21" i="21"/>
  <c r="K21" i="21"/>
  <c r="K26" i="21"/>
  <c r="J21" i="21"/>
  <c r="I21" i="21"/>
  <c r="H21" i="21"/>
  <c r="G21" i="21"/>
  <c r="F21" i="21"/>
  <c r="E21" i="21"/>
  <c r="D21" i="21"/>
  <c r="M20" i="21"/>
  <c r="M15" i="21"/>
  <c r="M11" i="21"/>
  <c r="V10" i="21"/>
  <c r="M10" i="21"/>
  <c r="W10" i="21"/>
  <c r="M14" i="2"/>
  <c r="K73" i="2"/>
  <c r="M12" i="2"/>
  <c r="N26" i="21"/>
  <c r="S26" i="21"/>
  <c r="D31" i="34"/>
  <c r="E20" i="34"/>
  <c r="E26" i="21"/>
  <c r="C32" i="21"/>
  <c r="I26" i="21"/>
  <c r="G26" i="21"/>
  <c r="C34" i="21"/>
  <c r="O46" i="23"/>
  <c r="J25" i="34"/>
  <c r="F7" i="29"/>
  <c r="Q26" i="21"/>
  <c r="Q27" i="21"/>
  <c r="F26" i="21"/>
  <c r="C33" i="21"/>
  <c r="J26" i="21"/>
  <c r="R26" i="21"/>
  <c r="D26" i="21"/>
  <c r="C31" i="21"/>
  <c r="C35" i="21"/>
  <c r="H26" i="21"/>
  <c r="L26" i="21"/>
  <c r="M21" i="21"/>
  <c r="M26" i="21"/>
  <c r="P26" i="21"/>
  <c r="O27" i="21"/>
  <c r="M11" i="2"/>
  <c r="Q23" i="19"/>
  <c r="U21" i="19"/>
  <c r="T21" i="19"/>
  <c r="S21" i="19"/>
  <c r="R21" i="19"/>
  <c r="P21" i="19"/>
  <c r="P23" i="19"/>
  <c r="O21" i="19"/>
  <c r="N21" i="19"/>
  <c r="M21" i="19"/>
  <c r="L21" i="19"/>
  <c r="K21" i="19"/>
  <c r="J21" i="19"/>
  <c r="I21" i="19"/>
  <c r="H21" i="19"/>
  <c r="G21" i="19"/>
  <c r="F21" i="19"/>
  <c r="E21" i="19"/>
  <c r="D21" i="19"/>
  <c r="U18" i="19"/>
  <c r="T18" i="19"/>
  <c r="S18" i="19"/>
  <c r="R18" i="19"/>
  <c r="P18" i="19"/>
  <c r="N18" i="19"/>
  <c r="M18" i="19"/>
  <c r="L18" i="19"/>
  <c r="K18" i="19"/>
  <c r="J18" i="19"/>
  <c r="I18" i="19"/>
  <c r="H18" i="19"/>
  <c r="G18" i="19"/>
  <c r="F18" i="19"/>
  <c r="E18" i="19"/>
  <c r="D18" i="19"/>
  <c r="O17" i="19"/>
  <c r="O18" i="19"/>
  <c r="Y11" i="19"/>
  <c r="X11" i="19"/>
  <c r="H23" i="19"/>
  <c r="E23" i="19"/>
  <c r="I23" i="19"/>
  <c r="M23" i="19"/>
  <c r="R23" i="19"/>
  <c r="D23" i="19"/>
  <c r="F23" i="19"/>
  <c r="J23" i="19"/>
  <c r="N23" i="19"/>
  <c r="S23" i="19"/>
  <c r="L23" i="19"/>
  <c r="G23" i="19"/>
  <c r="K23" i="19"/>
  <c r="T23" i="19"/>
  <c r="F20" i="34"/>
  <c r="E31" i="34"/>
  <c r="G37" i="34"/>
  <c r="E27" i="21"/>
  <c r="U23" i="19"/>
  <c r="O23" i="19"/>
  <c r="E24" i="19"/>
  <c r="Q24" i="19"/>
  <c r="S24" i="19"/>
  <c r="G20" i="34"/>
  <c r="G31" i="34"/>
  <c r="F31" i="34"/>
  <c r="S73" i="2"/>
  <c r="J31" i="34"/>
  <c r="K16" i="34"/>
  <c r="E73" i="2"/>
  <c r="F73" i="2"/>
  <c r="G73" i="2"/>
  <c r="L73" i="2"/>
  <c r="D10" i="20"/>
  <c r="E37" i="32"/>
  <c r="D8" i="20"/>
  <c r="D37" i="32"/>
  <c r="D71" i="20"/>
  <c r="F37" i="32"/>
  <c r="F49" i="32" s="1"/>
  <c r="D12" i="20"/>
  <c r="E42" i="20"/>
  <c r="I39" i="20"/>
  <c r="I10" i="20"/>
  <c r="I18" i="20"/>
  <c r="I22" i="20" s="1"/>
  <c r="E37" i="20"/>
  <c r="C15" i="32" l="1"/>
  <c r="Q15" i="32" s="1"/>
  <c r="Q12" i="32"/>
  <c r="C11" i="32"/>
  <c r="Q11" i="32" s="1"/>
  <c r="C41" i="32"/>
  <c r="C49" i="32" s="1"/>
  <c r="C45" i="32"/>
  <c r="C46" i="32"/>
  <c r="C47" i="32"/>
  <c r="L23" i="32"/>
  <c r="O23" i="32"/>
  <c r="C20" i="32"/>
  <c r="Q20" i="32" s="1"/>
  <c r="C18" i="32"/>
  <c r="Q18" i="32" s="1"/>
  <c r="G49" i="32"/>
  <c r="D49" i="32"/>
  <c r="E55" i="20"/>
  <c r="I74" i="20"/>
  <c r="M119" i="2"/>
  <c r="J56" i="20"/>
  <c r="J60" i="20" s="1"/>
  <c r="F44" i="20"/>
  <c r="H44" i="20" s="1"/>
  <c r="H47" i="20" s="1"/>
  <c r="J44" i="20"/>
  <c r="J47" i="20" s="1"/>
  <c r="D23" i="32"/>
  <c r="H23" i="32"/>
  <c r="C37" i="32"/>
  <c r="Q13" i="32"/>
  <c r="F23" i="32"/>
  <c r="P23" i="32"/>
  <c r="C21" i="32"/>
  <c r="Q21" i="32" s="1"/>
  <c r="C19" i="32"/>
  <c r="Q19" i="32" s="1"/>
  <c r="G23" i="32"/>
  <c r="E49" i="32"/>
  <c r="D24" i="29"/>
  <c r="F24" i="29" s="1"/>
  <c r="Q138" i="2"/>
  <c r="N138" i="2"/>
  <c r="F138" i="2"/>
  <c r="C146" i="2" s="1"/>
  <c r="F8" i="29"/>
  <c r="H8" i="29" s="1"/>
  <c r="I138" i="2"/>
  <c r="M104" i="2"/>
  <c r="O138" i="2"/>
  <c r="F17" i="20"/>
  <c r="H14" i="20"/>
  <c r="H17" i="20" s="1"/>
  <c r="G138" i="2"/>
  <c r="C147" i="2" s="1"/>
  <c r="F37" i="29"/>
  <c r="H37" i="29" s="1"/>
  <c r="H41" i="29" s="1"/>
  <c r="D138" i="2"/>
  <c r="C144" i="2" s="1"/>
  <c r="M81" i="2"/>
  <c r="M99" i="2"/>
  <c r="L14" i="20" s="1"/>
  <c r="L16" i="20" s="1"/>
  <c r="J14" i="20" s="1"/>
  <c r="J17" i="20" s="1"/>
  <c r="E138" i="2"/>
  <c r="C145" i="2" s="1"/>
  <c r="P138" i="2"/>
  <c r="M130" i="2"/>
  <c r="J34" i="20" s="1"/>
  <c r="J37" i="20" s="1"/>
  <c r="W69" i="2"/>
  <c r="I34" i="20"/>
  <c r="I37" i="20" s="1"/>
  <c r="I60" i="20"/>
  <c r="E60" i="20"/>
  <c r="I14" i="20"/>
  <c r="E71" i="20"/>
  <c r="D26" i="29"/>
  <c r="J55" i="20"/>
  <c r="G41" i="29"/>
  <c r="G73" i="20"/>
  <c r="D69" i="29"/>
  <c r="I43" i="29"/>
  <c r="I46" i="29" s="1"/>
  <c r="H23" i="29"/>
  <c r="F26" i="29"/>
  <c r="D73" i="20"/>
  <c r="D75" i="20" s="1"/>
  <c r="D27" i="20"/>
  <c r="D68" i="29"/>
  <c r="F69" i="29"/>
  <c r="F73" i="20"/>
  <c r="G67" i="29"/>
  <c r="H10" i="29"/>
  <c r="H70" i="29" s="1"/>
  <c r="F70" i="29"/>
  <c r="H43" i="29"/>
  <c r="H46" i="29" s="1"/>
  <c r="F46" i="29"/>
  <c r="F68" i="29"/>
  <c r="S138" i="2"/>
  <c r="F71" i="20"/>
  <c r="M69" i="2"/>
  <c r="L9" i="20" s="1"/>
  <c r="F11" i="29"/>
  <c r="R138" i="2"/>
  <c r="G42" i="20"/>
  <c r="M114" i="2"/>
  <c r="E26" i="29"/>
  <c r="G9" i="20"/>
  <c r="L10" i="20"/>
  <c r="J10" i="20" s="1"/>
  <c r="J73" i="20" s="1"/>
  <c r="F47" i="20"/>
  <c r="F11" i="20"/>
  <c r="G16" i="29"/>
  <c r="H138" i="2"/>
  <c r="H10" i="20"/>
  <c r="F42" i="20"/>
  <c r="J138" i="2"/>
  <c r="I14" i="29"/>
  <c r="I16" i="29" s="1"/>
  <c r="J39" i="20"/>
  <c r="J42" i="20" s="1"/>
  <c r="J27" i="20"/>
  <c r="H24" i="29"/>
  <c r="H69" i="29" s="1"/>
  <c r="F24" i="20"/>
  <c r="F27" i="20" s="1"/>
  <c r="G17" i="20"/>
  <c r="L8" i="20"/>
  <c r="E71" i="29"/>
  <c r="J70" i="20"/>
  <c r="K138" i="2"/>
  <c r="I13" i="20"/>
  <c r="I44" i="20"/>
  <c r="I47" i="20" s="1"/>
  <c r="L138" i="2"/>
  <c r="G67" i="20"/>
  <c r="G70" i="20" s="1"/>
  <c r="E70" i="20"/>
  <c r="E72" i="20"/>
  <c r="I67" i="29"/>
  <c r="I41" i="29"/>
  <c r="G27" i="20"/>
  <c r="I24" i="20"/>
  <c r="I27" i="20" s="1"/>
  <c r="I42" i="20"/>
  <c r="H7" i="29"/>
  <c r="I51" i="20"/>
  <c r="I55" i="20" s="1"/>
  <c r="H25" i="20"/>
  <c r="G23" i="29"/>
  <c r="H38" i="20"/>
  <c r="H42" i="20" s="1"/>
  <c r="E27" i="20"/>
  <c r="H34" i="20"/>
  <c r="H37" i="20" s="1"/>
  <c r="G47" i="20"/>
  <c r="G71" i="20"/>
  <c r="E73" i="20"/>
  <c r="E23" i="32"/>
  <c r="F67" i="29" l="1"/>
  <c r="J71" i="20"/>
  <c r="J75" i="20" s="1"/>
  <c r="C23" i="32"/>
  <c r="Q23" i="32" s="1"/>
  <c r="Q139" i="2"/>
  <c r="F41" i="29"/>
  <c r="C148" i="2"/>
  <c r="M138" i="2"/>
  <c r="O139" i="2"/>
  <c r="E139" i="2"/>
  <c r="I69" i="29"/>
  <c r="F71" i="29"/>
  <c r="D71" i="29"/>
  <c r="I17" i="20"/>
  <c r="H73" i="20"/>
  <c r="G72" i="20"/>
  <c r="G75" i="20" s="1"/>
  <c r="J45" i="34" s="1"/>
  <c r="H26" i="29"/>
  <c r="H11" i="20"/>
  <c r="H74" i="20" s="1"/>
  <c r="F74" i="20"/>
  <c r="G12" i="20"/>
  <c r="I9" i="20"/>
  <c r="I12" i="20" s="1"/>
  <c r="F12" i="20"/>
  <c r="K12" i="20" s="1"/>
  <c r="E75" i="20"/>
  <c r="L11" i="20"/>
  <c r="J9" i="20" s="1"/>
  <c r="J72" i="20" s="1"/>
  <c r="H68" i="29"/>
  <c r="I67" i="20"/>
  <c r="I70" i="20" s="1"/>
  <c r="H24" i="20"/>
  <c r="H27" i="20" s="1"/>
  <c r="F72" i="20"/>
  <c r="F75" i="20" s="1"/>
  <c r="H11" i="29"/>
  <c r="H67" i="29"/>
  <c r="G26" i="29"/>
  <c r="I23" i="29"/>
  <c r="G68" i="29"/>
  <c r="G71" i="29" s="1"/>
  <c r="I71" i="20"/>
  <c r="H71" i="20"/>
  <c r="H71" i="29" l="1"/>
  <c r="J12" i="20"/>
  <c r="H12" i="20"/>
  <c r="H72" i="20"/>
  <c r="H75" i="20" s="1"/>
  <c r="I72" i="20"/>
  <c r="I75" i="20" s="1"/>
  <c r="L75" i="20" s="1"/>
  <c r="I26" i="29"/>
  <c r="I68" i="29"/>
  <c r="I71" i="29" s="1"/>
</calcChain>
</file>

<file path=xl/sharedStrings.xml><?xml version="1.0" encoding="utf-8"?>
<sst xmlns="http://schemas.openxmlformats.org/spreadsheetml/2006/main" count="4931" uniqueCount="493">
  <si>
    <t>DATA REKAPITULASI PENGADAAN BARANG/JASA</t>
  </si>
  <si>
    <t>BADAN PERIZINAN, PENANAMAN MODAL, DAN PENGADAAN BARANG/JASA</t>
  </si>
  <si>
    <t>KABUPATEN DHARMASRAYA</t>
  </si>
  <si>
    <t>PAGU</t>
  </si>
  <si>
    <t>HPS</t>
  </si>
  <si>
    <t>NILAI KONTRAK</t>
  </si>
  <si>
    <t>PEMENANG</t>
  </si>
  <si>
    <t>SILPA</t>
  </si>
  <si>
    <t>KET</t>
  </si>
  <si>
    <t>NAMA PERUSAHAAN</t>
  </si>
  <si>
    <t xml:space="preserve"> NAMA DIREKTUR</t>
  </si>
  <si>
    <t>NPWP</t>
  </si>
  <si>
    <t>ALAMAT</t>
  </si>
  <si>
    <t>NAMA PAKET</t>
  </si>
  <si>
    <t>JENIS</t>
  </si>
  <si>
    <t>B</t>
  </si>
  <si>
    <t>K</t>
  </si>
  <si>
    <t>JK</t>
  </si>
  <si>
    <t>JL</t>
  </si>
  <si>
    <t>NO</t>
  </si>
  <si>
    <t>JUMLAH</t>
  </si>
  <si>
    <t>TOTAL</t>
  </si>
  <si>
    <t>APBD</t>
  </si>
  <si>
    <t>kontra</t>
  </si>
  <si>
    <t>k</t>
  </si>
  <si>
    <t>silva</t>
  </si>
  <si>
    <t>SUMBER DANA</t>
  </si>
  <si>
    <t>APBN</t>
  </si>
  <si>
    <t>JUMLAH LELANG</t>
  </si>
  <si>
    <t>Proses lelang</t>
  </si>
  <si>
    <t>Selesai Lelang</t>
  </si>
  <si>
    <t>KABAG PENGADAAN BARANG DAN JASA</t>
  </si>
  <si>
    <t>NOFRIADI RONI PUSKA, ST., MT</t>
  </si>
  <si>
    <t>NIP. 19801115 2005 01 1 013</t>
  </si>
  <si>
    <t>Pembangunan Jalan Paket II (DAK FISIK TA 2017) - Peningkatan Struktur Jalan Sungai Rumbai-PT.PSET - Lanjutan Peningkatan Struktur Jalan Simpang 3 Blok A Sitiung IV-Blok C Lubuk Karya</t>
  </si>
  <si>
    <t>DINAS PEKERJAAN UMUM DAN PENATAAN RUANG</t>
  </si>
  <si>
    <t>Download Dokumen Pengadaan</t>
  </si>
  <si>
    <t>LANJUTAN PENINGKATAN STRUKTUR JALAN SIMPANG SP1 - SOPAN JAYA (PERKERASAN DARI SIRTU KE ASPAL)</t>
  </si>
  <si>
    <t>TAHUN ANGGARAN 2017</t>
  </si>
  <si>
    <t>OPD</t>
  </si>
  <si>
    <t>Evaluasi Penawaran</t>
  </si>
  <si>
    <t>Pembangunan Jalan Paket I (DAK tahun 2017)</t>
  </si>
  <si>
    <t>LANJUTAN PENINGKATAN STRUKTUR JALAN BANAI - PADANG HILALANG (PERKERASAN DARI SIRTU KE RIGID)</t>
  </si>
  <si>
    <t>DAK</t>
  </si>
  <si>
    <t>PENGAWASAN PEMBANGUNAN JALAN (DAK FISIK TA 2017)</t>
  </si>
  <si>
    <t>Download Dokumen Kualifikasi</t>
  </si>
  <si>
    <t>Pemberian Penjelasan</t>
  </si>
  <si>
    <t>Per  31 JANUARI 2017</t>
  </si>
  <si>
    <t>DED PEMBANGUNAN GEDUNG KANTOR DINAS PENDIDIKAN KABUPATEN DHARMASRAYA</t>
  </si>
  <si>
    <t>Evaluasi penawaran</t>
  </si>
  <si>
    <t>Evaluasi Dokumen Kualifikasi</t>
  </si>
  <si>
    <t>PEMBANGUNAN MUSHALLA KANTOR BUPATI</t>
  </si>
  <si>
    <t>DED PEMBANGUNAN GEDUNG KANTOR KEPENDUDUKAN DAN PENCATATAN SIPIL KAB. DHARMASRAYA</t>
  </si>
  <si>
    <t>DED PEMBANGUNAN GEDUNG KANTOR DINAS KESEHATAN KAB. DHARMASRAYA</t>
  </si>
  <si>
    <t>DED PEMBANGUNAN GEDUNG KANTOR PEMBERDAYAAN MASYARAKAT DAN NAGARI KAB. DHARMASRAYA</t>
  </si>
  <si>
    <t>JENIS PENGADAAN</t>
  </si>
  <si>
    <t>BARANG</t>
  </si>
  <si>
    <t>KONSTRUKSI</t>
  </si>
  <si>
    <t>JASA KONSULTANSI</t>
  </si>
  <si>
    <t>JASA LAINNYA</t>
  </si>
  <si>
    <t>PT. CITRA MUDA NOER BERSAUDARA</t>
  </si>
  <si>
    <t>Jl. Langkisau No. 5 Painan - Pesisir Selatan (Kab.) - Sumatera Barat</t>
  </si>
  <si>
    <t>PT.TRI JAYA PUTRA</t>
  </si>
  <si>
    <t>Jl A.Yani No.83 VI Suku - Solok (Kota) - Sumatera Barat</t>
  </si>
  <si>
    <t>B =</t>
  </si>
  <si>
    <t>K =</t>
  </si>
  <si>
    <t>JK =</t>
  </si>
  <si>
    <t>JL =</t>
  </si>
  <si>
    <t>DINAS KOMUNIKASI DAN INFORMATIKA</t>
  </si>
  <si>
    <t>Belanja Modal Pembangunan Jaringan antar OPD</t>
  </si>
  <si>
    <t xml:space="preserve"> </t>
  </si>
  <si>
    <t>Tandatangan kontrak</t>
  </si>
  <si>
    <t>Penandatanganan Kontrak</t>
  </si>
  <si>
    <t>Masa Sanggah Prakualifikasi</t>
  </si>
  <si>
    <t>PT. REKACIPTA KONSULINDO PRIMA</t>
  </si>
  <si>
    <t>Jl. Melati No. 18 Flamboyan Baru Padang Barat - Padang (Kota) - Sumatera Barat</t>
  </si>
  <si>
    <t>Masa Sanggah Hasil Lelang</t>
  </si>
  <si>
    <t>Pengumuman Pemenang</t>
  </si>
  <si>
    <t>BAGIAN PENGADAAN BARANG DAN JASA</t>
  </si>
  <si>
    <t>KEPALA</t>
  </si>
  <si>
    <t>PEMBANGUNAN JEMBATAN SP3</t>
  </si>
  <si>
    <t xml:space="preserve">Pembuktian Kualifikasi </t>
  </si>
  <si>
    <t xml:space="preserve">(Lelang Ulang) Upload Dokumen Penawaran </t>
  </si>
  <si>
    <t>Upload Berita Acara Evaluasi Penawaran</t>
  </si>
  <si>
    <t>Per  28 FEBRUARI 2017</t>
  </si>
  <si>
    <t>NAMA OPD</t>
  </si>
  <si>
    <t>JENIS KEGIATAN</t>
  </si>
  <si>
    <t>JUMLAH PAKET</t>
  </si>
  <si>
    <t>JUMLAH PAGU</t>
  </si>
  <si>
    <t>REALISASI</t>
  </si>
  <si>
    <t>TARGET</t>
  </si>
  <si>
    <t>SISA</t>
  </si>
  <si>
    <t>Pembangunan Jembatan Sikabau Bukit Mindawa - Sitiung V</t>
  </si>
  <si>
    <t>cv. Garasi</t>
  </si>
  <si>
    <t>Paket V (1. Lanjutan Peningkatan Aur Jaya - Bukit Gading 1 Pkt Rp. 1.000.000.000,00 2. Hotmix Jalan Aur Jaya I, II, III ke Lintas Sumatera (Simpang Lintas Aur Jaya) 1 Km. Rp. 1.500.000.000,00 )</t>
  </si>
  <si>
    <t>DINAS PERTANIAN</t>
  </si>
  <si>
    <t xml:space="preserve"> PENGADAAN SAPI</t>
  </si>
  <si>
    <t>CV. TOTAL CITRA CONSULTANT</t>
  </si>
  <si>
    <t>KOMP. MELA SENTOSA BLOK AB NO. 10 RT. 001 RW. 003 KEL. KAMPUNG OLO KEC. NANGGALO KOTA PADANG - Padang (Kota) - Sumatera Barat</t>
  </si>
  <si>
    <t>I</t>
  </si>
  <si>
    <t>II</t>
  </si>
  <si>
    <t>III</t>
  </si>
  <si>
    <t>JML PAKET</t>
  </si>
  <si>
    <t>Penyusunan Cell Plan Menara Telekomunikasi</t>
  </si>
  <si>
    <t>PENGAWASAN PAKET I - Pembangunan Jembatan Lubuk Karak - Pembangunan Jembatan Sungai Kapur - Pembangunan Jembatan ke Puskesmas Silago</t>
  </si>
  <si>
    <t>Pengawasan Paket II</t>
  </si>
  <si>
    <t>ok</t>
  </si>
  <si>
    <t>Jorong Kubang Panjang Nagari IV Koto Pulau Punjung Kecamatan Pulau Punjung Kab. dharmasraya - Dharmas Raya (Kab.) - Sumatera Barat</t>
  </si>
  <si>
    <t>IV</t>
  </si>
  <si>
    <t>SEKRETARIAT DAERAH</t>
  </si>
  <si>
    <t>Pengadaan Belanja Jasa Cleaning Service</t>
  </si>
  <si>
    <t>Paket III ( Peningkatan Jalan Pulau Mainan - Blok C Sitiung II, Rp. 2.000.000.000 ) ( Aspal Hotmix Ampalau - Padukuan, Rp. 1.500.000.000 )</t>
  </si>
  <si>
    <t>Paket I (Pembangunan Jembatan Lubuk Karak, Pembangunan Jembatan Sungai Kapur, Pembangunan Jembatan ke Puskesmas Silago)</t>
  </si>
  <si>
    <t>CV. ANEKA CIPTA</t>
  </si>
  <si>
    <t>palapa saiyo blok B5 no15 ,sungai buluh ,batang anai,padang pariaman - Padang Pariaman (Kab.) - Sumatera Barat</t>
  </si>
  <si>
    <t>CV. JASA PUTRI</t>
  </si>
  <si>
    <t>Desa Paluh RT. 01 RW. 01 Kecamatan Mempura Kabupaten Siak - Siak (Kab.) - Riau</t>
  </si>
  <si>
    <t>CV.Delta Arsitektur</t>
  </si>
  <si>
    <t>Jl Jhoni Anwar 27 - Padang (Kota) - Sumatera Barat</t>
  </si>
  <si>
    <t>-</t>
  </si>
  <si>
    <t>Pengadaan Kecambah Kelapa Sawit</t>
  </si>
  <si>
    <t>cv. dian buana</t>
  </si>
  <si>
    <t>Sialanggaung, Kecamatan Koto Baru - Dharmas Raya (Kab.) - Sumatera Barat</t>
  </si>
  <si>
    <t>Arima Teknik CV.</t>
  </si>
  <si>
    <t>Jl. Durian, RT.09 Sungai Arang, Kecamatan Bungo Dani, Kabupaten Bungo - Bungo (Kab.) - Jambi</t>
  </si>
  <si>
    <t>CV. Andre Putra</t>
  </si>
  <si>
    <t>Jl. Kalimantan Blok S No. 12 A Ulak Karang Padang - Padang (Kota) - Sumatera Barat</t>
  </si>
  <si>
    <t>CV. PERSADA NUSANTARA CONSULTANT</t>
  </si>
  <si>
    <t>Jl. SIDODADI NO. 17,TANGKERANG UTARA KECAMATAN BUKIT RAYA, KOTAMADYA PEKANBARU - Pekan Baru (Kota) - Riau</t>
  </si>
  <si>
    <t>CV. MULDECON GRAHA ADHIYAKSA</t>
  </si>
  <si>
    <t>Komp. Filano Blok B2 No. 13 Parak Karakah - Padang Timur - Padang (Kota) - Sumatera Barat</t>
  </si>
  <si>
    <t>Belanja hadiah (cendramata/souvenir/kainsarung</t>
  </si>
  <si>
    <t xml:space="preserve">Download Dokumen Pengadaan </t>
  </si>
  <si>
    <t>Per  31 MARET 2017</t>
  </si>
  <si>
    <t xml:space="preserve">Upload Dokumen Penawaran </t>
  </si>
  <si>
    <t>DINAS KESEHATAN</t>
  </si>
  <si>
    <t>V</t>
  </si>
  <si>
    <t>Pengawasan Pembangunan Puskesmas Gunung Medan</t>
  </si>
  <si>
    <t>Pembangunan Puskesmas Gunung Medan (realokasi)</t>
  </si>
  <si>
    <t>Jl. SIDODADI NO. 17, TANGKERANG UTARA KECAMATAN BUKIT RAYA, KOTAMADYA PEKAN BARU  -  Pekan Baru (Kota) - Riau</t>
  </si>
  <si>
    <t>DPU</t>
  </si>
  <si>
    <t>SEKRETARIAT DPRD</t>
  </si>
  <si>
    <t>DINAS KOPERASI,USAHA KECIL,MENENGAH DAN PERADAGANGAN</t>
  </si>
  <si>
    <t>DINAS PERUMAHAN, KAWASAN PEMUKIMAN DAN PERTANAHAN</t>
  </si>
  <si>
    <t>RUMAH SAKIT UMUM DAERAH</t>
  </si>
  <si>
    <t>DINAS PENDIDIKAN</t>
  </si>
  <si>
    <t>PT. Citra Indo Karya</t>
  </si>
  <si>
    <t>Jl. Lebai Hasan No. 025 RT.008, Sungai Arang, Kec. Bungo Dani - Bungo (Kab.) - Jambi</t>
  </si>
  <si>
    <t>Pengawasan / supervisi Paket I (jaringan irigasi dan bendung Batang Pangian)</t>
  </si>
  <si>
    <t>Per  13 APRIL 2017</t>
  </si>
  <si>
    <t xml:space="preserve">LELANG ULANG Download Dokumen Pengadaan  </t>
  </si>
  <si>
    <t>Pembangunan Jaringan Irigasi dan Bendungan Pangian</t>
  </si>
  <si>
    <t xml:space="preserve">LELANG ULANG Upload Dokumen Penawaran </t>
  </si>
  <si>
    <t>(LELANG ULANG) Evaluasi penawaran</t>
  </si>
  <si>
    <t>Gagal Lelang</t>
  </si>
  <si>
    <t>Pembuktian Kualifikasi</t>
  </si>
  <si>
    <t>VI</t>
  </si>
  <si>
    <t>CV. JASA REKA MANDIRI CONSULTANT</t>
  </si>
  <si>
    <t>JL. MELATI NO.18 RT.002 RW.002 KEL. FLAMBOYAN BARU - Padang (Kota) - Sumatera Barat</t>
  </si>
  <si>
    <t>Pembangunan Drainase Kawasan Koto Salak Paket I ( Drainase Blok C II Nag Simalidu Kec. Koto salak, Rp. 150.000.000,00 ) ( Drainase Blok C II Nag Simalidu Kec. Koto salak, Rp. 150.000.000,00 )</t>
  </si>
  <si>
    <t>Pembangunan Drainase Kawasan Sungai Rumbai Paket II</t>
  </si>
  <si>
    <t>PT. HASYIFA IQLIMA TEKNIK</t>
  </si>
  <si>
    <t>Jorong Palo Tabek Nagari Gunung Medan Kecamatan Sitiung - Dharmas Raya (Kab.) - Sumatera Barat</t>
  </si>
  <si>
    <t>LELANG ULANG Evaluasi penawaran</t>
  </si>
  <si>
    <t>Supervisi/Pengawasan Lanjutan Pembangunan Gedung Baru (RSUD Sungai Dareh) DAK 2017</t>
  </si>
  <si>
    <t>Rehabilitasi Jalan Sungai Rumbai - Blok D Sitiung II</t>
  </si>
  <si>
    <t>Pembangunan Jalan (APBD) Paket IV</t>
  </si>
  <si>
    <t>Pembangunan Drainase Kawasan Sungai Rumbai Paket I</t>
  </si>
  <si>
    <t xml:space="preserve">Lelang Ulang Upload Dokumen Penawaran </t>
  </si>
  <si>
    <t>CV. Dharmas Mitra Consultant</t>
  </si>
  <si>
    <t>Jl. Lintas Sumatera Km. 2 Sungai Dareh Kec. Pulau Punjung - Dharmas Raya (Kab.) - Sumatera Barat</t>
  </si>
  <si>
    <t>Rehabilitasi Jalan Simpang 4 Blok B Sitiung IV - Simpang 3 Blok A Sitiung IV</t>
  </si>
  <si>
    <t>Upload Dokumen Prakualifikasi</t>
  </si>
  <si>
    <t>(LELANG ULANG) Penandatanganan Kontrak</t>
  </si>
  <si>
    <t>Klarifikasi dan Negosiasi Teknis dan Biaya</t>
  </si>
  <si>
    <t>Pembangunan Jalan (APBD) Paket II</t>
  </si>
  <si>
    <t>RTH Kawasan Sport Center</t>
  </si>
  <si>
    <t xml:space="preserve">LELANG ULANG Pembuktian Kualifikasi </t>
  </si>
  <si>
    <t>Upload Dokumen Penawaran</t>
  </si>
  <si>
    <t>Rehabilitasi Puskesmas Koto Baru dan Rumah Dinas Medis dan Paramedis</t>
  </si>
  <si>
    <t>Per  28 APRIL 2017</t>
  </si>
  <si>
    <t>Pembangunan/ Rehabilitasi/Renovasi/Puskesmas dan Pagar Sungai Rumbai</t>
  </si>
  <si>
    <t>Belanja modal lanjutan pembangunan sarana dan prasarana</t>
  </si>
  <si>
    <t>REKAPITULASI PENGADAAN BARANG/JASA</t>
  </si>
  <si>
    <t>PT. Khayyira Engineer Consultant</t>
  </si>
  <si>
    <t>Komplek Pola Mas Blok W5 Andalas Padang - Padang (Kota) - Sumatera Barat</t>
  </si>
  <si>
    <t>CV. Andalas Multi Sarana</t>
  </si>
  <si>
    <t>Jl. Jhoni Anwar I/6 - Padang (Kota) - Sumatera Barat</t>
  </si>
  <si>
    <t>VII</t>
  </si>
  <si>
    <t>DINAS KOPERASI,USAHA KECIL, MENENGAH DAN PERADAGANGAN</t>
  </si>
  <si>
    <t>Pembangunan Los dan Kios Pasar Panyubarangan (DAK)</t>
  </si>
  <si>
    <t>Pengadaan Benih Jagung Hibrida</t>
  </si>
  <si>
    <t>Pembangunan Program Hibah Air Limbah Setempat APBN Paket I (Pulau Punjung)</t>
  </si>
  <si>
    <t>Pembangunan Jalan (APBD) Paket VI</t>
  </si>
  <si>
    <t>Surat Penunjukan Penyedia Barang/Jasa</t>
  </si>
  <si>
    <t>cv. menara bumi</t>
  </si>
  <si>
    <t>JORONG PARIK TARAJAK KENAGARIAN SIKABAU KECAMATAN PULAU PUNJUNG KABUPATEN DHAMASRAYA - Dharmas Raya (Kab.) - Sumatera Barat</t>
  </si>
  <si>
    <t>PT. BELIMBING SRIWIJAYA</t>
  </si>
  <si>
    <t>JLN. KAPTEN DIRHAM NO. 28 JELUTUNG KOTA JAMBI - Jambi (Kota) - Jambi</t>
  </si>
  <si>
    <t>PT. FAMILI GROUP UTAMA</t>
  </si>
  <si>
    <t>Jalan Patimura No. 015 G Rt. 01 Rw.01 Kel. Manggis Kec. Bathin III Kab. Bungo - Bungo (Kab.) - Jambi</t>
  </si>
  <si>
    <t>Pembangunan Drainase Kawasan Koto Besar Paket 1</t>
  </si>
  <si>
    <t>Pembuatan Jembatan Nagari Koto Besar Kec.Koto Besar</t>
  </si>
  <si>
    <t>Lanjutan Jembatan Gantung Sukajadi Timpeh</t>
  </si>
  <si>
    <t>Pembuatan Jembatan Jr Padang Bungur Barat Nagari Abai Siat Kec.Koto Besar</t>
  </si>
  <si>
    <t>CV. KARYA ANDIKO</t>
  </si>
  <si>
    <t>JL. Marahhadin No. 473 Kelurahan Kampung Jawa Kecamatan Tanjung Harapan - Solok (Kota) - Sumatera Barat</t>
  </si>
  <si>
    <t>cv. bunga mekar</t>
  </si>
  <si>
    <t>pulau punjung - Dharmas Raya (Kab.) - Sumatera Barat</t>
  </si>
  <si>
    <t>PT. WAHANA BHAKTI SERUMPUN</t>
  </si>
  <si>
    <t>Jl. Raya Pasar Sungai Limau Kuranji Hilir - Padang Pariaman (Kab.) - Sumatera Barat</t>
  </si>
  <si>
    <t>Lelang Ulang Masa Sanggah Hasil Lelang</t>
  </si>
  <si>
    <t>CV.ANDAYANI KONTRAKINDO</t>
  </si>
  <si>
    <t>JL.AGUS SALIM JORONG II BALAI AHAD LUBUK BASUNG KABUPATEN AGAM - Agam (Kab.) - Sumatera Barat</t>
  </si>
  <si>
    <t>Peningkatan / Pembangunan Jaringan Irigasi DI. Batang Timpeh Usau</t>
  </si>
  <si>
    <t>Pembangunan Program Hibah Air Limbah Setempat APBN Paket II (Sitiung, Koto Baru, Sungai Rumbai)</t>
  </si>
  <si>
    <t>Pembangunan Jalan (APBD) Paket I 1. Peningkatan Jalan Ampang Kuranji-Siraho 2. Lanjutan Peningkatan Jalan Silago - Banai</t>
  </si>
  <si>
    <t>Program Hibah Air Minum Perdesaan (500 SR)</t>
  </si>
  <si>
    <t>Pembangunan Jembatan Batang Nili</t>
  </si>
  <si>
    <t>Pembangunan Jembatan Aur Jaya</t>
  </si>
  <si>
    <t>Pengawasan Pembangunan Pasar Abai Siat</t>
  </si>
  <si>
    <t>Per  19 MEI 2017</t>
  </si>
  <si>
    <t>Rehabilitasi Jalan Simpang 3 Pulau Anjolai - Koto Baru</t>
  </si>
  <si>
    <t>TAREH BANIO</t>
  </si>
  <si>
    <t>Jln Raya Koto Baru KM 6 - Solok (Kab.) - Sumatera Barat</t>
  </si>
  <si>
    <t>Rehabilitasi Jalan Pinang Makmur - Marga makmur</t>
  </si>
  <si>
    <t>Penyusunan Dokumen</t>
  </si>
  <si>
    <t>Pembangunan Pasar Rakyat Tipe D Pasar Ampalu</t>
  </si>
  <si>
    <t>Pengadaan Langsung</t>
  </si>
  <si>
    <t>Pengadaan Benih Padi Inhibrida Provitas</t>
  </si>
  <si>
    <t>Pengembangan bibit unggul pertanian/ perkebunan</t>
  </si>
  <si>
    <t>Pengadaan bibit kelapa sawit siap salur</t>
  </si>
  <si>
    <t>Rehabilitasi Jalan Pinang Makmur - Marga Makmur</t>
  </si>
  <si>
    <t>lelang Ulang Masa Sanggah Hasil Lelang</t>
  </si>
  <si>
    <t>Lelang Ulang Penandatanganan Kontrak</t>
  </si>
  <si>
    <t>Pembangunan Pasar Rakyat Type D Pasar Ampalu (DAK)</t>
  </si>
  <si>
    <t>Pengumuman Hasil Prakualifikasi</t>
  </si>
  <si>
    <t>CV. JASA BATANGHARI</t>
  </si>
  <si>
    <t>JORONG SUNGAI KAMBUT NAGARI SUNGAI KAMBUT KEC. PULAU PUNJUNG - Dharmas Raya (Kab.) - Sumatera Barat</t>
  </si>
  <si>
    <t>CV. ADEK KARYA</t>
  </si>
  <si>
    <t>JORONG KUBANG PANJANG NAGARI IV KOTO, KEC PULAU PUNJUNG - Dharmas Raya (Kab.) - Sumatera Barat</t>
  </si>
  <si>
    <t xml:space="preserve"> Pt. mahakarya jaya murni</t>
  </si>
  <si>
    <t>Jln. lintas sumatera km. 5 sei kambut kec. pulau punjung kab dharmasraya - Dharmas Raya (Kab.) - Sumatera Barat</t>
  </si>
  <si>
    <t xml:space="preserve"> CV. JIHAN KARYA UTAMA</t>
  </si>
  <si>
    <t xml:space="preserve"> JORONG KOTO GADANG, NAGARI SUNGAI DAREH, KEC. PULAU PUNJUNG - Dharmas Raya (Kab.) - Sumatera Barat</t>
  </si>
  <si>
    <t>CV. MITRA PRATAMA</t>
  </si>
  <si>
    <t>Jorong Koto Beringin Nagari Koto Beringin Kecamatan Tiumang - Dharmas Raya (Kab.) - Sumatera Barat</t>
  </si>
  <si>
    <t>Pembangunan Selasar HD dan NTDRS , Kelas III (sambungan)</t>
  </si>
  <si>
    <t>Pembangunan Pasar Rakyat Tipe C Pasar Abai Siat</t>
  </si>
  <si>
    <t>DINAS SOSIAL, PEMBERDAYAAN PEREMPUAN, PERLINDUNGAN ANAK, PENGENDALIAN PENDUDUK, DAN KELUARGA BERENCANA</t>
  </si>
  <si>
    <t>Pengadaan Alat Peraga/ Praktek Sekolah Genre Kit</t>
  </si>
  <si>
    <t>Pembelian Genset secara E - catalog</t>
  </si>
  <si>
    <t>Secara e-catalog</t>
  </si>
  <si>
    <t>Pembangunan salasar Hemodalisa dan UTDRS kelas III Sambungan</t>
  </si>
  <si>
    <t>Pembangunan Pasar Abai Siat</t>
  </si>
  <si>
    <t>CV. DUA BINTANG</t>
  </si>
  <si>
    <t>Penyusunan Master Plan Kawasan Pasar Sungai Rumbai</t>
  </si>
  <si>
    <t>Pengembangan Jaringan Distribusi sampai dengan SR dari kegiatan pemanfaatan Idle Capacity SPAM IKK Sungai Rumbai (DAK Penugasan)</t>
  </si>
  <si>
    <t>Pengembangan Jaringan Distribusi sampai dengan SR dari kegiatan pemanfaatan Idle Capacity SPAM IKK Koto Baru (DAK Penugasan)</t>
  </si>
  <si>
    <t>VIII</t>
  </si>
  <si>
    <t>Pengadaan Alat Peraga/praktek Sekolah Genre Kit</t>
  </si>
  <si>
    <t>cv.jasaabadi</t>
  </si>
  <si>
    <t>jrg. sei sangkir nagari sei dareh kabupaten dharmasrya - Dharmas Raya (Kab.) - Sumatera Barat</t>
  </si>
  <si>
    <t>CV. AZZAHRA CONSULTANT</t>
  </si>
  <si>
    <t>JR. KOTO LAMO NAGARI SUNGAI KAMBUT KEC. PULAU PUNJUNG - Dharmas Raya (Kab.) - Sumatera Barat</t>
  </si>
  <si>
    <t>PT. CASTER GRUP KONSTRUKSI</t>
  </si>
  <si>
    <t>Jl. Jenderal Sudirman RT.008 RW.002 Kel. Manggis Kec. Bathin III - Bungo (Kab.) - Jambi</t>
  </si>
  <si>
    <t>cv. kurnia jaya mandiri</t>
  </si>
  <si>
    <t>jorong koto indah nagari koto salak kecamatan sungai rumbai kab. dharmasraya - Dharmas Raya (Kab.) - Sumatera Barat</t>
  </si>
  <si>
    <t>CV. KOTO BARU JAYA KONTRAKTOR</t>
  </si>
  <si>
    <t>JL. CANGKIR BATU JORONG KOTO DIATEH NAGARI AMPANG KURANJI KECAMATAN KOTO BARU. - Dharmas Raya (Kab.) - Sumatera Barat</t>
  </si>
  <si>
    <t>CV. ARTHA MANDIRI</t>
  </si>
  <si>
    <t>JORONG TANAH ABANG NAGARI SUNGAI RUMBAI KECAMATAN SUNGAI RUMBAI - Dharmas Raya (Kab.) - Sumatera Barat</t>
  </si>
  <si>
    <t>PT. TRI JAYA PERMAI</t>
  </si>
  <si>
    <t>JL.NIMBORAN NO.86 DOK VIII BAWAH - Jayapura (Kota) - Papua</t>
  </si>
  <si>
    <t>Pengembangan Jaringan Distribusi sampai dengan SR dari kegiatan pemanfaatan Idle Capacity SPAM IKK Sitiung (DAK Penugasan)</t>
  </si>
  <si>
    <t>CV. SOLINDARAYA SARANA SUKSES</t>
  </si>
  <si>
    <t>JL. LINTAS SUMATERA KM.5 SEI. DAREH - Dharmas Raya (Kab.) - Sumatera Barat</t>
  </si>
  <si>
    <t>CV BINTANG RESKI</t>
  </si>
  <si>
    <t>jl lintas sumatra km 6,5 sikabau - Dharmas Raya (Kab.) - Sumatera Barat</t>
  </si>
  <si>
    <t>CV. BATANG GAWAN</t>
  </si>
  <si>
    <t>Jorong Koto Kaciak Nagari Muara Panas Kecamatan Bukit Sundi Kabupaten Solok - Solok (Kab.) - Sumatera Barat</t>
  </si>
  <si>
    <t>CV. AGRO UNGGUL SEJATI</t>
  </si>
  <si>
    <t>JORONG KUBANG PANJANG NAGARI IV KOTO PULAU PUNJUNG KECAMATAN PULAU PUNJUNG - Dharmas Raya (Kab.) - Sumatera Barat</t>
  </si>
  <si>
    <t>Pengembangan Jaringan Distribusi SPAM IKK Sungai Duo (DAK Penugasan)</t>
  </si>
  <si>
    <t>CV. DIVATY ALAM SEJAHTERA</t>
  </si>
  <si>
    <t xml:space="preserve">Surat Penunjukan Penyedia Barang/Jasa </t>
  </si>
  <si>
    <t>CV. ANGGI PRATAMA</t>
  </si>
  <si>
    <t>JL. BANDAR PURUS NO. 4 A - Padang (Kota) - Sumatera Barat</t>
  </si>
  <si>
    <t>kontrak</t>
  </si>
  <si>
    <t>Pt. mahakarya jaya murni</t>
  </si>
  <si>
    <t>gagal lelang</t>
  </si>
  <si>
    <t>Pengembangan / Pemelihraan Alur Sungai Pekerjaan : Turap/Penahan Tebing Ampang Kuranji</t>
  </si>
  <si>
    <t>D.I Rawa Bintungan Koto Padang</t>
  </si>
  <si>
    <t>Pengembangan Jaringan Distribusi sampai dengan SR dari kegiatan pemanfaatan Idle Capacity SPAM IKK Pulau Punjung (DAK Penugasan)</t>
  </si>
  <si>
    <t>IX</t>
  </si>
  <si>
    <t>Pengadaan Buku Perpustakaan SD (DAK 2017)</t>
  </si>
  <si>
    <t>cv.jaya murni pratama</t>
  </si>
  <si>
    <t>Jln . Lintas Sumatera KM 2 Pulau punjung Kec. PL.punjung Kab.Dharmasraya - Dharmas Raya (Kab.) - Sumatera Barat</t>
  </si>
  <si>
    <t xml:space="preserve">Evaluasi penawaran </t>
  </si>
  <si>
    <t>CV. NINDYA PUTRI PRATAMA</t>
  </si>
  <si>
    <t>JALAN LINTAS SUMATERA KENAGARIAN SEI DAREH KECAMATAN PULAU PUNJUNG - Dharmas Raya (Kab.) - Sumatera Barat</t>
  </si>
  <si>
    <t>PT. KARYA 89</t>
  </si>
  <si>
    <t>Km. 4 Koto Baru. Kab. Solok - Solok (Kab.) - Sumatera Barat</t>
  </si>
  <si>
    <t>lelang ulang Pembukaan dan Evaluasi Penawaran File I : Administrasi dan Teknis</t>
  </si>
  <si>
    <t>Per  22  JUNI 2017</t>
  </si>
  <si>
    <t>Lanjutan Pembangunan Unit Sekolah Baru SD Sungai Rumbai</t>
  </si>
  <si>
    <t>CV. FAIZZA MANDIRI</t>
  </si>
  <si>
    <t>JR. SUNGAI SANGKIR NAGARI SUNGAI DAREH KECAMATAN PULAU PUNJUNG KABUPATEN DHARMASRAYA - Dharmas Raya (Kab.) - Sumatera Barat</t>
  </si>
  <si>
    <t>Pembangunan IGD dan Pagar Puskesmas Koto Besar</t>
  </si>
  <si>
    <t>Persiapan Tender</t>
  </si>
  <si>
    <t>Pembangunan IGD Puskesmas Tiumang</t>
  </si>
  <si>
    <t>Pembangunan Turap dan Penambahan Ruang Gedung Instalasi Gudang Farmasi</t>
  </si>
  <si>
    <t>Per  4  JULI 2017</t>
  </si>
  <si>
    <t>Pembangunan/ Rehabilitasi/ Renovasi/ Puskesmas dan Pagar Sungai Rumbai</t>
  </si>
  <si>
    <t>Jln. lintas sumatera km. 5 sei kambut kec. pulau punjung kab dharmas raya - Dharmasraya (Kab.) - Sumatera Barat</t>
  </si>
  <si>
    <t>LAPORAN MONITORING DAN EVALUASI PELAKSANAAN RUP SEMESTER I</t>
  </si>
  <si>
    <t>Pembangunan Turap dan Penambahan ruang gedung Instalasi Gudang Farmasi</t>
  </si>
  <si>
    <t>Paket III Wilayah nagari siguntur</t>
  </si>
  <si>
    <t xml:space="preserve"> gagal lelang masa sanggah</t>
  </si>
  <si>
    <t>Jl. LINTAS SUMATERA KENAGARIAN SEI DAREH KECAMATAN PULAU PUNJUNG - Dharmas Raya (Kab.) - Sumatera Barat</t>
  </si>
  <si>
    <t>PT. ABATA RENCANA KARYANUSA</t>
  </si>
  <si>
    <t>Jl. Kampar Lama No. 34 - Pekan Baru (Kota) - Riau</t>
  </si>
  <si>
    <t>Lanjutan Pembangunan Taman dan Pagar Rumah Dinas Bupati Dharmasraya</t>
  </si>
  <si>
    <t>PT.CAHAYA BATANG TARANDAM</t>
  </si>
  <si>
    <t>JL. BUKIK MALINTANG KENAGARIAN LUBUK GADANG KEC. SANGIR KAB. SOLOK SELATAN - Solok Selatan (Kab.) - Sumatera Barat</t>
  </si>
  <si>
    <t>X</t>
  </si>
  <si>
    <t>DINAS PERUMAHAN, KAWASAN PERMUKIMAN, DAN PERTANAHAN</t>
  </si>
  <si>
    <t>Kawasan Sungai Rumbai</t>
  </si>
  <si>
    <t>Kawasan Koto Baru</t>
  </si>
  <si>
    <t>CV. JIHAN KARYA UTAMA</t>
  </si>
  <si>
    <t>JORONG KOTO GADANG, NAGARI SUNGAI DAREH, KEC. PULAU PUNJUNG - Dharmas Raya (Kab.) - Sumatera Barat</t>
  </si>
  <si>
    <t>Pembangunan Jalan Lingkungan Sitiung Paket 2</t>
  </si>
  <si>
    <t>Pembangunan IGD Puskesmas Sialang</t>
  </si>
  <si>
    <t>RTH Kawasan Jalur II Pasar Sungai Rumbai</t>
  </si>
  <si>
    <t>CV. BATANG BUO</t>
  </si>
  <si>
    <t>Jln. Batang Buo No. 25 A Lintau Buo Kab. Tanah Datar - Tanah Datar (Kab.) - Sumatera Barat</t>
  </si>
  <si>
    <t>Kawasan Koto Besar</t>
  </si>
  <si>
    <t>Kawasan Timpeh</t>
  </si>
  <si>
    <t>Kawasan Tiumang</t>
  </si>
  <si>
    <t>lelang ulang Penandatanganan Kontrak</t>
  </si>
  <si>
    <t xml:space="preserve">BULAN </t>
  </si>
  <si>
    <t>JANUARI</t>
  </si>
  <si>
    <t>FEBRUARI</t>
  </si>
  <si>
    <t>MARET</t>
  </si>
  <si>
    <t>APRIL</t>
  </si>
  <si>
    <t>MEI</t>
  </si>
  <si>
    <t>JUNI</t>
  </si>
  <si>
    <t>JULI</t>
  </si>
  <si>
    <t>DINAS SOSIAL,PEMBERDAYAAN PEREMPUAN, PERLINDUNGAN ANAK PENGENDALIAN PENDUDUK DAN KELUARGA BERENCANA</t>
  </si>
  <si>
    <t>REKAPITULASI SIRUP PENGADAAN BARANG DAN JASA PEMERINTAH</t>
  </si>
  <si>
    <t>REALISASI PROSES PENGADAAN BARANG DAN JASA PEMERINTAH</t>
  </si>
  <si>
    <t>DINAS KOMUSIKASI DAN INFORMATIKA</t>
  </si>
  <si>
    <t>DINAS KOPERASI, USAHA KECIL, MENENGAH DAN PERDAGANGAN</t>
  </si>
  <si>
    <t>Perencanaan Mesjid Agung</t>
  </si>
  <si>
    <t>pengadaan konstruksi jalan produksi paket I</t>
  </si>
  <si>
    <t>Kawasan Koto Salak</t>
  </si>
  <si>
    <t>Pembangunan Jalan Lingkungan Pulau Punjung Paket 4</t>
  </si>
  <si>
    <t>CV. LEMBAYUNG</t>
  </si>
  <si>
    <t>JORORNG KUANG PANJANG, NAGARI IV KOTO PULAU PUNJUNG, KECAMATAN PULAU PUNJUNG, KABUPATEN DHARMASRAYA - Dharmas Raya (Kab.) - Sumatera Barat</t>
  </si>
  <si>
    <t>CV. MALIKA PRATAMA</t>
  </si>
  <si>
    <t>Jl. Lintas Sumatera Gunung Medan kec. Sitiung - Dharmas Raya (Kab.) - Sumatera Barat</t>
  </si>
  <si>
    <t>CV. WAHANA MULIA</t>
  </si>
  <si>
    <t>Jl. KH. Ahmad Dahlan No. 25 Kel. Alai Parak Kopi Kec Padang Utara Kota Padang - Padang (Kota) - Sumatera Barat</t>
  </si>
  <si>
    <t>DPU PR</t>
  </si>
  <si>
    <t>KOMINFO</t>
  </si>
  <si>
    <t>RSUD</t>
  </si>
  <si>
    <t>DPRD</t>
  </si>
  <si>
    <t>SETDA</t>
  </si>
  <si>
    <t>DINSOSP3AP2KB</t>
  </si>
  <si>
    <t>RTH Puncak Gunung Medan</t>
  </si>
  <si>
    <t>Pengadaan Videotron + Konstruksi</t>
  </si>
  <si>
    <t>CV. TARISA GROUP</t>
  </si>
  <si>
    <t>JORONG KUBANG PANJANG IV KOTO PULAU PUNJUNG KAB. DHARMASRAYA SUMATERA BARAT - Dharmas Raya (Kab.) - Sumatera Barat</t>
  </si>
  <si>
    <t>Pembuatan Berita Acara Hasil Pelelangan</t>
  </si>
  <si>
    <t>cv. salsa prima konstruksi</t>
  </si>
  <si>
    <t>JLN. LINTAS SUMATERA KM.1 - Dharmas Raya (Kab.) - Sumatera Barat</t>
  </si>
  <si>
    <t>Pembukaan dan Evaluasi Penawaran File I : Administrasi dan Teknis</t>
  </si>
  <si>
    <t>Per 1 AGUSTUS 2017</t>
  </si>
  <si>
    <t>TAHUN ANGGARAN 2016</t>
  </si>
  <si>
    <t>SKPD</t>
  </si>
  <si>
    <t>JASA KONSTRUKSI</t>
  </si>
  <si>
    <t>DINKES</t>
  </si>
  <si>
    <t>DISKUMPERDAG</t>
  </si>
  <si>
    <t>DISKOMINFO</t>
  </si>
  <si>
    <t>DISPERKIMTAN</t>
  </si>
  <si>
    <t>TARGET OPD PADA SIRUP 2017</t>
  </si>
  <si>
    <t>JAN</t>
  </si>
  <si>
    <t>FEB</t>
  </si>
  <si>
    <t>MAR</t>
  </si>
  <si>
    <t>APR</t>
  </si>
  <si>
    <t>JUN</t>
  </si>
  <si>
    <t>JUL</t>
  </si>
  <si>
    <t>BULAN</t>
  </si>
  <si>
    <t>TARGET OPD PERBULAN</t>
  </si>
  <si>
    <t xml:space="preserve"> gagal lelang (dokumen dikembalikan ke OPD)</t>
  </si>
  <si>
    <t>DPUPR</t>
  </si>
  <si>
    <t>DISDIK</t>
  </si>
  <si>
    <t>DISTAN</t>
  </si>
  <si>
    <t>TOTAL TARGET</t>
  </si>
  <si>
    <t>TOTAL REALISASI</t>
  </si>
  <si>
    <t>TARGET DPUPR</t>
  </si>
  <si>
    <t>REALISASI DPUPR</t>
  </si>
  <si>
    <t>TARGET DINKES</t>
  </si>
  <si>
    <t>REALISASI DINKES</t>
  </si>
  <si>
    <t>TARGET DINAS PERTANIAN</t>
  </si>
  <si>
    <t>TARGET DISPERKIMTAN</t>
  </si>
  <si>
    <t>dpu</t>
  </si>
  <si>
    <t>PERKIMTAN</t>
  </si>
  <si>
    <t>Penunjukan Langsung</t>
  </si>
  <si>
    <t>CV. ARAFAH</t>
  </si>
  <si>
    <t>Jr. Kubang Panjang Nag. IV Koto Pulau Punjung - Dharmas Raya (Kab.) - Sumatera Barat</t>
  </si>
  <si>
    <t>CV. AXELL INDRYFAH JAYA</t>
  </si>
  <si>
    <t>Jorong Tanah Abang Nagari Sungai Rumbai Kecamatan Sungai Rumbai - Dharmas Raya (Kab.) - Sumatera Barat</t>
  </si>
  <si>
    <t>CV. KOKO MAHA RAJA</t>
  </si>
  <si>
    <t>Jr Koto Gadang Nagari Sungai Dareh Kec Pulau Punjung - Dharmas Raya (Kab.) - Sumatera Barat</t>
  </si>
  <si>
    <t>Pembangunan Pengganti Gedung Kantor Balai Jalan Kementerian PU Kabupaten Dharmasraya</t>
  </si>
  <si>
    <t>Lanjutan Pembangunan Taman dan Parkir DPRD Kab. Dharmasraya</t>
  </si>
  <si>
    <t>Belanja modal Pengadaan Komputer dan Software</t>
  </si>
  <si>
    <t>pengadan konstruksi jalan produksi paket II Nagari koto padang</t>
  </si>
  <si>
    <t>MCK komunal Sungai dareh</t>
  </si>
  <si>
    <t>CV. ANUGRAH GEMILANG</t>
  </si>
  <si>
    <t>Sungai Dareh Pulau Punjung - Dharmas Raya (Kab.) - Sumatera Barat</t>
  </si>
  <si>
    <t>AGUSTUS</t>
  </si>
  <si>
    <t>SISA PAGU</t>
  </si>
  <si>
    <t>=</t>
  </si>
  <si>
    <t>Pengadaan Alat IPAL</t>
  </si>
  <si>
    <t>persiapan penyusuna  dokumen lelang</t>
  </si>
  <si>
    <t>sisa</t>
  </si>
  <si>
    <t>total</t>
  </si>
  <si>
    <t>Peningkatan Jalan Pemukiman Piruko Utara - Selatan</t>
  </si>
  <si>
    <t>Pembangunan Rumah Dinas Camat Padang Laweh</t>
  </si>
  <si>
    <t>MITRA MAS PRATAMA</t>
  </si>
  <si>
    <t>jln Lintas Sumatera KM.5 Sungai Dareh kec. Pulau Punjung - Dharmas Raya (Kab.) - Sumatera Barat</t>
  </si>
  <si>
    <t>cv.bakureh</t>
  </si>
  <si>
    <t>jln.patimura gang mesjid al-ikhsan no. 47. kel. tj.paku kota solok. - Solok (Kota) - Sumatera Barat</t>
  </si>
  <si>
    <t>XI</t>
  </si>
  <si>
    <t>BADAN PENANGGULANGAN BENCANA DAERAH</t>
  </si>
  <si>
    <t>Rehabilitasi Jalan Tebing - Bukit Mindawa</t>
  </si>
  <si>
    <t>Rehabilitasi Jembatan Piruko</t>
  </si>
  <si>
    <t>CV.GUGUAKTINGGI</t>
  </si>
  <si>
    <t>TARATAK BANCAH KOTA SAWAHLUNTO - Sawah Lunto (Kota) - Sumatera Barat</t>
  </si>
  <si>
    <t>CV. PIALA MANDIRI</t>
  </si>
  <si>
    <t>JL.DIPONEGORO NO.10 KAMPUNG PONDOK - PARIAMAN TENGAH - Pariaman (Kota) - Sumatera Barat</t>
  </si>
  <si>
    <t>CV. RIVADA COMPUTAMA</t>
  </si>
  <si>
    <t>JL.GAJAH MADA NO.8 G PADANG - Padang (Kota) - Sumatera Barat</t>
  </si>
  <si>
    <t>CV. JILOVNI</t>
  </si>
  <si>
    <t>DSN. JR SUNGAI BEYE SUNGAI RUMBAI DHARMASRAYA SUMATERA BARAT - Dharmas Raya (Kab.) - Sumatera Barat</t>
  </si>
  <si>
    <t>Kawasan Pulau Punjung Paket III</t>
  </si>
  <si>
    <t>Kawasan Pulau Punjung Paket II</t>
  </si>
  <si>
    <t>CV.TAGIO MIR</t>
  </si>
  <si>
    <t>JORONG KOTO GADANG NAGARI SUNGAI DAREH KECAMATAN PULAU PUNJUNG - Dharmas Raya (Kab.) - Sumatera Barat</t>
  </si>
  <si>
    <t>SAMILO SANDIKO KARYA</t>
  </si>
  <si>
    <t>KECAMATAN TIUMANG - Dharmas Raya (Kab.) - Sumatera Barat</t>
  </si>
  <si>
    <t>CV. ZAH-FA</t>
  </si>
  <si>
    <t>Jorong koto nagari gunung medan kecamatan sitiung kab. dharmasraya - Dharmas Raya (Kab.) - Sumatera Barat</t>
  </si>
  <si>
    <t xml:space="preserve"> Masa Sanggah Hasil Lelang</t>
  </si>
  <si>
    <t>Per 30 AGUSTUS 2017</t>
  </si>
  <si>
    <t>lelang ulang Upload Dokumen Penawaran</t>
  </si>
  <si>
    <t>lelang ulang Pengumuman Pemenang</t>
  </si>
  <si>
    <t>lelang gagal (pengkajian ulang oleh PPK)</t>
  </si>
  <si>
    <t>lpse versi 4 (lelang cepat)</t>
  </si>
  <si>
    <t>Pengadaan obat dan perbekalan kesehatan non E- katalog (DAK)</t>
  </si>
  <si>
    <t>lelang gagal (dokumen dikembalikan ke OPD)</t>
  </si>
  <si>
    <t>lelang gagal</t>
  </si>
  <si>
    <t>dokumen dikembalikan kepada PPK DISPERKIMTAN</t>
  </si>
  <si>
    <t>PT. YODYA KARYA (PERSERO) CABANG PEKANBARU</t>
  </si>
  <si>
    <t>ALAN SUMATERA NO.3A PEKANBARU - Pekan Baru (Kota) - Riau</t>
  </si>
  <si>
    <t>PT. NAMBUR MARLATA</t>
  </si>
  <si>
    <t>PT. MERANGIN KARYA SEJATI</t>
  </si>
  <si>
    <t>Jalan Patimura No. 015 E Rt. 01 / Rw. 01 Kel. Manggis Kec. Bathin III Kab. Bungo - Bungo (Kab.) - Jambi</t>
  </si>
  <si>
    <t>Penunjukan langsung</t>
  </si>
  <si>
    <t>PT. RAJAWALI NUSINDO</t>
  </si>
  <si>
    <t>Jl. Andalas Baru No 9 Padang - Padang (Kota) - Sumatera Barat</t>
  </si>
  <si>
    <t>RUKO MALAKA COUNTRY ESTATE JL. MALAKA MERAH III, BLOK D NO.8 RT.009/010 PONDOK KOPI JAK-TIM - Jakarta Timur (Kota) - DKI Jakarta</t>
  </si>
  <si>
    <t>CV.DIMAS JAYA MANDIRI</t>
  </si>
  <si>
    <t>nagari taluk kecamatan lintau buo - Tanah Datar (Kab.) - Sumatera Barat</t>
  </si>
  <si>
    <t>lelang ulang  Upload Berita Acara Hasil Pelelangan</t>
  </si>
  <si>
    <t>Per  2 OKTOBER 2017</t>
  </si>
  <si>
    <t>CV. GUNUNG JANTAN</t>
  </si>
  <si>
    <t>Jl. Pemuda No. 4 Painan - Pesisir Selatan (Kab.) - Sumatera Barat</t>
  </si>
  <si>
    <t>Penguatan Tebing Pemukiman Desa Batang Timpeh</t>
  </si>
  <si>
    <t>Per  26 OKTOBER 2017</t>
  </si>
  <si>
    <t>Pembukaan Dokumen Penawaran</t>
  </si>
  <si>
    <t>Rehabilitasi Jalan Muaro Momong - Silago</t>
  </si>
  <si>
    <t>CV.ANDIKA KARYA</t>
  </si>
  <si>
    <t>Pengadaan Buku Peraga Baca tulis Al-Qur'an Untuk Siswa SD</t>
  </si>
  <si>
    <t>lelang gagal (dokumen dikembalikan ke BPBD)</t>
  </si>
  <si>
    <t>Per 30  NEVEMBER 2017</t>
  </si>
  <si>
    <t>CV.DAFFA COMP</t>
  </si>
  <si>
    <t>JALAN NUSA INDAH No.8 B, FLAMBOYAN BARU - PADANG - Padang (Kota) - Sumatera Barat</t>
  </si>
  <si>
    <t>LAPORAN PELAKSANAAN PROSES PENGADAAN BARANG DAN JASA</t>
  </si>
  <si>
    <t>Per  31 DESEMBER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</si>
</sst>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#,##0;[Red]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</cellStyleXfs>
  <cellXfs count="606">
    <xf numFmtId="0" fontId="0" fillId="0" borderId="0" xfId="0"/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3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41" fontId="2" fillId="4" borderId="1" xfId="2" applyFont="1" applyFill="1" applyBorder="1" applyAlignment="1">
      <alignment horizontal="center" vertical="center" wrapText="1"/>
    </xf>
    <xf numFmtId="41" fontId="2" fillId="4" borderId="1" xfId="2" applyFont="1" applyFill="1" applyBorder="1" applyAlignment="1">
      <alignment vertical="center"/>
    </xf>
    <xf numFmtId="41" fontId="2" fillId="4" borderId="1" xfId="2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vertical="center"/>
    </xf>
    <xf numFmtId="41" fontId="4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/>
    </xf>
    <xf numFmtId="41" fontId="3" fillId="0" borderId="1" xfId="2" applyFont="1" applyFill="1" applyBorder="1" applyAlignment="1">
      <alignment horizontal="center" vertical="center"/>
    </xf>
    <xf numFmtId="41" fontId="4" fillId="0" borderId="1" xfId="1" applyNumberFormat="1" applyFont="1" applyFill="1" applyBorder="1" applyAlignment="1">
      <alignment vertical="center"/>
    </xf>
    <xf numFmtId="41" fontId="5" fillId="0" borderId="1" xfId="0" applyNumberFormat="1" applyFont="1" applyFill="1" applyBorder="1" applyAlignment="1">
      <alignment vertical="center" wrapText="1"/>
    </xf>
    <xf numFmtId="41" fontId="3" fillId="0" borderId="1" xfId="2" applyFont="1" applyFill="1" applyBorder="1" applyAlignment="1">
      <alignment vertical="center"/>
    </xf>
    <xf numFmtId="41" fontId="3" fillId="0" borderId="1" xfId="1" applyNumberFormat="1" applyFont="1" applyFill="1" applyBorder="1" applyAlignment="1">
      <alignment vertical="center"/>
    </xf>
    <xf numFmtId="41" fontId="3" fillId="3" borderId="1" xfId="1" applyNumberFormat="1" applyFont="1" applyFill="1" applyBorder="1" applyAlignment="1">
      <alignment vertical="center"/>
    </xf>
    <xf numFmtId="41" fontId="3" fillId="2" borderId="1" xfId="1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41" fontId="3" fillId="0" borderId="0" xfId="2" applyFont="1" applyFill="1" applyBorder="1" applyAlignment="1">
      <alignment horizontal="center" vertical="center"/>
    </xf>
    <xf numFmtId="41" fontId="3" fillId="0" borderId="0" xfId="2" applyFont="1" applyFill="1" applyBorder="1" applyAlignment="1">
      <alignment vertical="center"/>
    </xf>
    <xf numFmtId="41" fontId="3" fillId="0" borderId="0" xfId="2" applyFont="1" applyBorder="1" applyAlignment="1">
      <alignment vertical="center"/>
    </xf>
    <xf numFmtId="41" fontId="3" fillId="0" borderId="0" xfId="2" applyFont="1" applyBorder="1" applyAlignment="1">
      <alignment horizontal="center" vertical="center"/>
    </xf>
    <xf numFmtId="9" fontId="3" fillId="0" borderId="0" xfId="3" applyFont="1" applyBorder="1" applyAlignment="1">
      <alignment horizontal="center" vertical="center" wrapText="1"/>
    </xf>
    <xf numFmtId="10" fontId="3" fillId="0" borderId="0" xfId="3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 wrapText="1"/>
    </xf>
    <xf numFmtId="41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1" fontId="3" fillId="0" borderId="0" xfId="2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4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 wrapText="1"/>
    </xf>
    <xf numFmtId="41" fontId="3" fillId="2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41" fontId="3" fillId="0" borderId="0" xfId="3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1" fontId="3" fillId="5" borderId="2" xfId="0" applyNumberFormat="1" applyFont="1" applyFill="1" applyBorder="1" applyAlignment="1">
      <alignment vertical="center" wrapText="1"/>
    </xf>
    <xf numFmtId="41" fontId="3" fillId="5" borderId="4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1" fontId="3" fillId="0" borderId="0" xfId="0" applyNumberFormat="1" applyFont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41" fontId="3" fillId="4" borderId="1" xfId="2" applyFont="1" applyFill="1" applyBorder="1" applyAlignment="1">
      <alignment horizontal="center" vertical="center"/>
    </xf>
    <xf numFmtId="41" fontId="3" fillId="3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1" fontId="4" fillId="0" borderId="9" xfId="1" applyNumberFormat="1" applyFont="1" applyFill="1" applyBorder="1" applyAlignment="1">
      <alignment vertical="center"/>
    </xf>
    <xf numFmtId="41" fontId="5" fillId="0" borderId="9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1" fontId="3" fillId="3" borderId="1" xfId="2" applyFont="1" applyFill="1" applyBorder="1" applyAlignment="1">
      <alignment vertical="center"/>
    </xf>
    <xf numFmtId="41" fontId="5" fillId="0" borderId="1" xfId="2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41" fontId="10" fillId="0" borderId="1" xfId="2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41" fontId="2" fillId="4" borderId="9" xfId="2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vertical="center"/>
    </xf>
    <xf numFmtId="41" fontId="5" fillId="0" borderId="9" xfId="2" applyFont="1" applyFill="1" applyBorder="1" applyAlignment="1">
      <alignment vertical="center" wrapText="1"/>
    </xf>
    <xf numFmtId="41" fontId="3" fillId="2" borderId="9" xfId="1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41" fontId="3" fillId="0" borderId="9" xfId="1" applyNumberFormat="1" applyFont="1" applyFill="1" applyBorder="1" applyAlignment="1">
      <alignment vertical="center" wrapText="1"/>
    </xf>
    <xf numFmtId="10" fontId="2" fillId="2" borderId="9" xfId="3" applyNumberFormat="1" applyFont="1" applyFill="1" applyBorder="1" applyAlignment="1">
      <alignment vertical="center"/>
    </xf>
    <xf numFmtId="41" fontId="3" fillId="2" borderId="9" xfId="2" applyFont="1" applyFill="1" applyBorder="1" applyAlignment="1">
      <alignment vertical="center"/>
    </xf>
    <xf numFmtId="41" fontId="3" fillId="2" borderId="9" xfId="2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10" fontId="2" fillId="2" borderId="9" xfId="3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1" fontId="4" fillId="2" borderId="9" xfId="0" applyNumberFormat="1" applyFont="1" applyFill="1" applyBorder="1" applyAlignment="1">
      <alignment vertical="center" wrapText="1"/>
    </xf>
    <xf numFmtId="41" fontId="3" fillId="3" borderId="9" xfId="1" applyNumberFormat="1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41" fontId="2" fillId="0" borderId="0" xfId="2" applyFont="1" applyBorder="1" applyAlignment="1">
      <alignment vertical="center"/>
    </xf>
    <xf numFmtId="41" fontId="2" fillId="0" borderId="0" xfId="2" applyFont="1" applyFill="1" applyBorder="1" applyAlignment="1">
      <alignment vertical="center"/>
    </xf>
    <xf numFmtId="41" fontId="2" fillId="0" borderId="0" xfId="1" applyNumberFormat="1" applyFont="1" applyFill="1" applyBorder="1" applyAlignment="1">
      <alignment vertical="center"/>
    </xf>
    <xf numFmtId="41" fontId="2" fillId="0" borderId="0" xfId="2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1" fontId="3" fillId="0" borderId="2" xfId="2" applyFont="1" applyFill="1" applyBorder="1" applyAlignment="1">
      <alignment vertical="center"/>
    </xf>
    <xf numFmtId="41" fontId="3" fillId="0" borderId="4" xfId="2" applyFont="1" applyFill="1" applyBorder="1" applyAlignment="1">
      <alignment vertical="center"/>
    </xf>
    <xf numFmtId="41" fontId="3" fillId="0" borderId="3" xfId="2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vertical="center"/>
    </xf>
    <xf numFmtId="41" fontId="16" fillId="0" borderId="1" xfId="1" applyNumberFormat="1" applyFont="1" applyFill="1" applyBorder="1" applyAlignment="1">
      <alignment vertical="center"/>
    </xf>
    <xf numFmtId="41" fontId="16" fillId="0" borderId="1" xfId="2" applyFont="1" applyFill="1" applyBorder="1" applyAlignment="1">
      <alignment vertical="center" wrapText="1"/>
    </xf>
    <xf numFmtId="41" fontId="16" fillId="0" borderId="1" xfId="0" applyNumberFormat="1" applyFont="1" applyFill="1" applyBorder="1" applyAlignment="1">
      <alignment vertical="center" wrapText="1"/>
    </xf>
    <xf numFmtId="41" fontId="16" fillId="0" borderId="9" xfId="0" applyNumberFormat="1" applyFont="1" applyFill="1" applyBorder="1" applyAlignment="1">
      <alignment vertical="center" wrapText="1"/>
    </xf>
    <xf numFmtId="41" fontId="16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3" fontId="15" fillId="0" borderId="9" xfId="0" applyNumberFormat="1" applyFont="1" applyFill="1" applyBorder="1" applyAlignment="1">
      <alignment vertical="center"/>
    </xf>
    <xf numFmtId="41" fontId="16" fillId="0" borderId="9" xfId="1" applyNumberFormat="1" applyFont="1" applyFill="1" applyBorder="1" applyAlignment="1">
      <alignment vertical="center"/>
    </xf>
    <xf numFmtId="41" fontId="16" fillId="2" borderId="9" xfId="0" applyNumberFormat="1" applyFont="1" applyFill="1" applyBorder="1" applyAlignment="1">
      <alignment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vertical="center"/>
    </xf>
    <xf numFmtId="3" fontId="16" fillId="0" borderId="9" xfId="0" applyNumberFormat="1" applyFont="1" applyFill="1" applyBorder="1" applyAlignment="1">
      <alignment vertical="center"/>
    </xf>
    <xf numFmtId="41" fontId="15" fillId="0" borderId="9" xfId="1" applyNumberFormat="1" applyFont="1" applyFill="1" applyBorder="1" applyAlignment="1">
      <alignment vertical="center" wrapText="1"/>
    </xf>
    <xf numFmtId="0" fontId="15" fillId="0" borderId="9" xfId="0" applyFont="1" applyFill="1" applyBorder="1" applyAlignment="1">
      <alignment vertical="center" wrapText="1"/>
    </xf>
    <xf numFmtId="41" fontId="16" fillId="0" borderId="9" xfId="2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41" fontId="7" fillId="0" borderId="1" xfId="0" applyNumberFormat="1" applyFont="1" applyFill="1" applyBorder="1" applyAlignment="1">
      <alignment vertical="center" wrapText="1"/>
    </xf>
    <xf numFmtId="41" fontId="7" fillId="0" borderId="9" xfId="0" applyNumberFormat="1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vertical="center"/>
    </xf>
    <xf numFmtId="41" fontId="15" fillId="3" borderId="1" xfId="1" applyNumberFormat="1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41" fontId="15" fillId="3" borderId="1" xfId="2" applyFont="1" applyFill="1" applyBorder="1" applyAlignment="1">
      <alignment vertical="center"/>
    </xf>
    <xf numFmtId="41" fontId="15" fillId="3" borderId="9" xfId="1" applyNumberFormat="1" applyFont="1" applyFill="1" applyBorder="1" applyAlignment="1">
      <alignment vertical="center"/>
    </xf>
    <xf numFmtId="41" fontId="15" fillId="3" borderId="1" xfId="0" applyNumberFormat="1" applyFont="1" applyFill="1" applyBorder="1" applyAlignment="1">
      <alignment vertical="center"/>
    </xf>
    <xf numFmtId="0" fontId="15" fillId="2" borderId="4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3" fontId="15" fillId="2" borderId="1" xfId="0" applyNumberFormat="1" applyFont="1" applyFill="1" applyBorder="1" applyAlignment="1">
      <alignment vertical="center"/>
    </xf>
    <xf numFmtId="41" fontId="15" fillId="2" borderId="1" xfId="1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3" borderId="9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10" fontId="10" fillId="2" borderId="9" xfId="3" applyNumberFormat="1" applyFont="1" applyFill="1" applyBorder="1" applyAlignment="1">
      <alignment horizontal="center" vertical="center" wrapText="1"/>
    </xf>
    <xf numFmtId="10" fontId="10" fillId="2" borderId="9" xfId="3" applyNumberFormat="1" applyFont="1" applyFill="1" applyBorder="1" applyAlignment="1">
      <alignment vertical="center"/>
    </xf>
    <xf numFmtId="41" fontId="15" fillId="2" borderId="9" xfId="2" applyFont="1" applyFill="1" applyBorder="1" applyAlignment="1">
      <alignment vertical="center"/>
    </xf>
    <xf numFmtId="41" fontId="15" fillId="2" borderId="9" xfId="1" applyNumberFormat="1" applyFont="1" applyFill="1" applyBorder="1" applyAlignment="1">
      <alignment vertical="center"/>
    </xf>
    <xf numFmtId="41" fontId="15" fillId="2" borderId="9" xfId="2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1" fontId="10" fillId="4" borderId="1" xfId="2" applyFont="1" applyFill="1" applyBorder="1" applyAlignment="1">
      <alignment horizontal="center" vertical="center"/>
    </xf>
    <xf numFmtId="41" fontId="15" fillId="5" borderId="2" xfId="0" applyNumberFormat="1" applyFont="1" applyFill="1" applyBorder="1" applyAlignment="1">
      <alignment horizontal="center" vertical="center" wrapText="1"/>
    </xf>
    <xf numFmtId="41" fontId="15" fillId="5" borderId="4" xfId="0" applyNumberFormat="1" applyFont="1" applyFill="1" applyBorder="1" applyAlignment="1">
      <alignment horizontal="center" vertical="center" wrapText="1"/>
    </xf>
    <xf numFmtId="41" fontId="15" fillId="0" borderId="1" xfId="2" applyFont="1" applyFill="1" applyBorder="1" applyAlignment="1">
      <alignment vertical="center"/>
    </xf>
    <xf numFmtId="41" fontId="15" fillId="0" borderId="1" xfId="1" applyNumberFormat="1" applyFont="1" applyFill="1" applyBorder="1" applyAlignment="1">
      <alignment vertical="center"/>
    </xf>
    <xf numFmtId="41" fontId="15" fillId="0" borderId="1" xfId="2" applyFont="1" applyFill="1" applyBorder="1" applyAlignment="1">
      <alignment horizontal="center" vertical="center"/>
    </xf>
    <xf numFmtId="41" fontId="15" fillId="0" borderId="2" xfId="2" applyFont="1" applyFill="1" applyBorder="1" applyAlignment="1">
      <alignment vertical="center"/>
    </xf>
    <xf numFmtId="41" fontId="15" fillId="0" borderId="3" xfId="2" applyFont="1" applyFill="1" applyBorder="1" applyAlignment="1">
      <alignment horizontal="center" vertical="center"/>
    </xf>
    <xf numFmtId="41" fontId="15" fillId="0" borderId="4" xfId="2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3" fontId="15" fillId="0" borderId="0" xfId="0" applyNumberFormat="1" applyFont="1" applyBorder="1" applyAlignment="1">
      <alignment vertical="center"/>
    </xf>
    <xf numFmtId="41" fontId="15" fillId="0" borderId="0" xfId="2" applyFont="1" applyFill="1" applyBorder="1" applyAlignment="1">
      <alignment vertical="center"/>
    </xf>
    <xf numFmtId="41" fontId="15" fillId="0" borderId="0" xfId="2" applyFont="1" applyFill="1" applyBorder="1" applyAlignment="1">
      <alignment horizontal="center" vertical="center"/>
    </xf>
    <xf numFmtId="41" fontId="15" fillId="0" borderId="0" xfId="2" applyFont="1" applyBorder="1" applyAlignment="1">
      <alignment vertical="center"/>
    </xf>
    <xf numFmtId="41" fontId="15" fillId="0" borderId="0" xfId="2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41" fontId="10" fillId="0" borderId="0" xfId="2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9" xfId="0" applyFont="1" applyFill="1" applyBorder="1" applyAlignment="1">
      <alignment horizontal="left" vertical="center"/>
    </xf>
    <xf numFmtId="0" fontId="15" fillId="0" borderId="9" xfId="0" applyFont="1" applyBorder="1" applyAlignment="1">
      <alignment horizontal="left" vertical="center" wrapText="1"/>
    </xf>
    <xf numFmtId="41" fontId="15" fillId="0" borderId="9" xfId="0" applyNumberFormat="1" applyFont="1" applyBorder="1" applyAlignment="1">
      <alignment vertical="center"/>
    </xf>
    <xf numFmtId="41" fontId="10" fillId="0" borderId="0" xfId="2" applyFont="1" applyFill="1" applyBorder="1" applyAlignment="1">
      <alignment vertical="center"/>
    </xf>
    <xf numFmtId="41" fontId="10" fillId="0" borderId="0" xfId="1" applyNumberFormat="1" applyFont="1" applyFill="1" applyBorder="1" applyAlignment="1">
      <alignment vertical="center"/>
    </xf>
    <xf numFmtId="41" fontId="10" fillId="0" borderId="0" xfId="2" applyNumberFormat="1" applyFont="1" applyFill="1" applyBorder="1" applyAlignment="1">
      <alignment vertical="center"/>
    </xf>
    <xf numFmtId="0" fontId="15" fillId="0" borderId="9" xfId="0" applyFont="1" applyBorder="1" applyAlignment="1">
      <alignment horizontal="left" vertical="center"/>
    </xf>
    <xf numFmtId="41" fontId="15" fillId="0" borderId="9" xfId="0" applyNumberFormat="1" applyFont="1" applyBorder="1" applyAlignment="1">
      <alignment horizontal="left" vertical="center" wrapText="1"/>
    </xf>
    <xf numFmtId="41" fontId="15" fillId="0" borderId="0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/>
    </xf>
    <xf numFmtId="41" fontId="15" fillId="3" borderId="9" xfId="0" applyNumberFormat="1" applyFont="1" applyFill="1" applyBorder="1" applyAlignment="1">
      <alignment vertical="center" wrapText="1"/>
    </xf>
    <xf numFmtId="41" fontId="15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9" fontId="15" fillId="0" borderId="0" xfId="3" applyFont="1" applyBorder="1" applyAlignment="1">
      <alignment horizontal="center" vertical="center" wrapText="1"/>
    </xf>
    <xf numFmtId="41" fontId="15" fillId="0" borderId="0" xfId="3" applyNumberFormat="1" applyFont="1" applyBorder="1" applyAlignment="1">
      <alignment vertical="center"/>
    </xf>
    <xf numFmtId="10" fontId="15" fillId="0" borderId="0" xfId="3" applyNumberFormat="1" applyFont="1" applyBorder="1" applyAlignment="1">
      <alignment vertical="center"/>
    </xf>
    <xf numFmtId="41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5" fillId="2" borderId="9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5" fillId="2" borderId="3" xfId="0" applyFont="1" applyFill="1" applyBorder="1" applyAlignment="1">
      <alignment vertical="center"/>
    </xf>
    <xf numFmtId="0" fontId="15" fillId="3" borderId="9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/>
    </xf>
    <xf numFmtId="3" fontId="15" fillId="2" borderId="9" xfId="2" applyNumberFormat="1" applyFont="1" applyFill="1" applyBorder="1" applyAlignment="1">
      <alignment vertical="center"/>
    </xf>
    <xf numFmtId="3" fontId="15" fillId="2" borderId="9" xfId="1" applyNumberFormat="1" applyFont="1" applyFill="1" applyBorder="1" applyAlignment="1">
      <alignment vertical="center"/>
    </xf>
    <xf numFmtId="3" fontId="15" fillId="2" borderId="9" xfId="2" applyNumberFormat="1" applyFont="1" applyFill="1" applyBorder="1" applyAlignment="1">
      <alignment horizontal="center" vertical="center"/>
    </xf>
    <xf numFmtId="3" fontId="15" fillId="2" borderId="9" xfId="0" applyNumberFormat="1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 wrapText="1"/>
    </xf>
    <xf numFmtId="41" fontId="15" fillId="3" borderId="9" xfId="2" applyFont="1" applyFill="1" applyBorder="1" applyAlignment="1">
      <alignment horizontal="center" vertical="center" wrapText="1"/>
    </xf>
    <xf numFmtId="3" fontId="15" fillId="0" borderId="9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41" fontId="2" fillId="0" borderId="9" xfId="2" applyFont="1" applyFill="1" applyBorder="1" applyAlignment="1">
      <alignment horizontal="center" vertical="center" wrapText="1"/>
    </xf>
    <xf numFmtId="41" fontId="2" fillId="0" borderId="9" xfId="2" applyFont="1" applyFill="1" applyBorder="1" applyAlignment="1">
      <alignment vertical="center"/>
    </xf>
    <xf numFmtId="41" fontId="3" fillId="0" borderId="9" xfId="2" applyFont="1" applyFill="1" applyBorder="1" applyAlignment="1">
      <alignment horizontal="center" vertical="center"/>
    </xf>
    <xf numFmtId="41" fontId="2" fillId="0" borderId="9" xfId="2" applyFont="1" applyFill="1" applyBorder="1" applyAlignment="1">
      <alignment horizontal="center" vertical="center"/>
    </xf>
    <xf numFmtId="41" fontId="15" fillId="0" borderId="9" xfId="1" applyNumberFormat="1" applyFont="1" applyFill="1" applyBorder="1" applyAlignment="1">
      <alignment vertical="center"/>
    </xf>
    <xf numFmtId="0" fontId="15" fillId="0" borderId="9" xfId="0" applyFont="1" applyFill="1" applyBorder="1" applyAlignment="1">
      <alignment vertical="center"/>
    </xf>
    <xf numFmtId="41" fontId="15" fillId="0" borderId="9" xfId="2" applyFont="1" applyFill="1" applyBorder="1" applyAlignment="1">
      <alignment vertical="center"/>
    </xf>
    <xf numFmtId="41" fontId="15" fillId="0" borderId="9" xfId="0" applyNumberFormat="1" applyFont="1" applyFill="1" applyBorder="1" applyAlignment="1">
      <alignment vertical="center"/>
    </xf>
    <xf numFmtId="0" fontId="15" fillId="2" borderId="9" xfId="0" applyFont="1" applyFill="1" applyBorder="1" applyAlignment="1">
      <alignment horizontal="left" vertical="center" wrapText="1"/>
    </xf>
    <xf numFmtId="3" fontId="15" fillId="2" borderId="9" xfId="0" applyNumberFormat="1" applyFont="1" applyFill="1" applyBorder="1" applyAlignment="1">
      <alignment vertical="center"/>
    </xf>
    <xf numFmtId="1" fontId="15" fillId="2" borderId="9" xfId="0" applyNumberFormat="1" applyFont="1" applyFill="1" applyBorder="1" applyAlignment="1">
      <alignment horizontal="center" vertical="center" wrapText="1"/>
    </xf>
    <xf numFmtId="1" fontId="10" fillId="2" borderId="9" xfId="3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vertical="center"/>
    </xf>
    <xf numFmtId="0" fontId="15" fillId="3" borderId="9" xfId="0" applyFont="1" applyFill="1" applyBorder="1" applyAlignment="1">
      <alignment vertical="center" wrapText="1"/>
    </xf>
    <xf numFmtId="1" fontId="10" fillId="3" borderId="9" xfId="3" applyNumberFormat="1" applyFont="1" applyFill="1" applyBorder="1" applyAlignment="1">
      <alignment horizontal="center" vertical="center" wrapText="1"/>
    </xf>
    <xf numFmtId="41" fontId="15" fillId="3" borderId="1" xfId="2" applyFont="1" applyFill="1" applyBorder="1" applyAlignment="1">
      <alignment horizontal="center" vertical="center"/>
    </xf>
    <xf numFmtId="41" fontId="10" fillId="3" borderId="9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5" fillId="0" borderId="1" xfId="0" quotePrefix="1" applyFont="1" applyFill="1" applyBorder="1" applyAlignment="1">
      <alignment horizontal="center" vertical="center" wrapText="1"/>
    </xf>
    <xf numFmtId="3" fontId="15" fillId="2" borderId="9" xfId="3" applyNumberFormat="1" applyFont="1" applyFill="1" applyBorder="1" applyAlignment="1">
      <alignment vertical="center"/>
    </xf>
    <xf numFmtId="3" fontId="15" fillId="2" borderId="9" xfId="0" applyNumberFormat="1" applyFont="1" applyFill="1" applyBorder="1" applyAlignment="1">
      <alignment vertical="center" wrapText="1"/>
    </xf>
    <xf numFmtId="3" fontId="15" fillId="2" borderId="1" xfId="0" applyNumberFormat="1" applyFont="1" applyFill="1" applyBorder="1" applyAlignment="1">
      <alignment vertical="center" wrapText="1"/>
    </xf>
    <xf numFmtId="0" fontId="15" fillId="0" borderId="9" xfId="0" quotePrefix="1" applyFont="1" applyFill="1" applyBorder="1" applyAlignment="1">
      <alignment horizontal="center" vertical="center" wrapText="1"/>
    </xf>
    <xf numFmtId="3" fontId="15" fillId="2" borderId="9" xfId="2" applyNumberFormat="1" applyFont="1" applyFill="1" applyBorder="1" applyAlignment="1">
      <alignment horizontal="center" vertical="center" wrapText="1"/>
    </xf>
    <xf numFmtId="41" fontId="3" fillId="5" borderId="0" xfId="0" applyNumberFormat="1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37" fontId="10" fillId="3" borderId="9" xfId="2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 wrapText="1"/>
    </xf>
    <xf numFmtId="41" fontId="3" fillId="0" borderId="9" xfId="2" applyFont="1" applyBorder="1" applyAlignment="1">
      <alignment vertical="center"/>
    </xf>
    <xf numFmtId="41" fontId="3" fillId="0" borderId="9" xfId="0" applyNumberFormat="1" applyFont="1" applyBorder="1" applyAlignment="1">
      <alignment vertical="center"/>
    </xf>
    <xf numFmtId="3" fontId="15" fillId="2" borderId="9" xfId="2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>
      <alignment vertical="center"/>
    </xf>
    <xf numFmtId="3" fontId="3" fillId="0" borderId="9" xfId="0" applyNumberFormat="1" applyFont="1" applyBorder="1" applyAlignment="1">
      <alignment vertical="center"/>
    </xf>
    <xf numFmtId="41" fontId="3" fillId="0" borderId="0" xfId="0" applyNumberFormat="1" applyFont="1" applyFill="1" applyAlignment="1">
      <alignment vertical="center"/>
    </xf>
    <xf numFmtId="37" fontId="3" fillId="0" borderId="9" xfId="0" applyNumberFormat="1" applyFont="1" applyBorder="1" applyAlignment="1">
      <alignment vertical="center"/>
    </xf>
    <xf numFmtId="41" fontId="3" fillId="0" borderId="9" xfId="0" applyNumberFormat="1" applyFont="1" applyBorder="1" applyAlignment="1">
      <alignment horizontal="center" vertical="center"/>
    </xf>
    <xf numFmtId="41" fontId="16" fillId="0" borderId="1" xfId="0" applyNumberFormat="1" applyFont="1" applyFill="1" applyBorder="1" applyAlignment="1">
      <alignment horizontal="center" vertical="center" wrapText="1"/>
    </xf>
    <xf numFmtId="41" fontId="16" fillId="0" borderId="9" xfId="0" applyNumberFormat="1" applyFont="1" applyFill="1" applyBorder="1" applyAlignment="1">
      <alignment horizontal="center" vertical="center" wrapText="1"/>
    </xf>
    <xf numFmtId="41" fontId="16" fillId="2" borderId="1" xfId="0" applyNumberFormat="1" applyFont="1" applyFill="1" applyBorder="1" applyAlignment="1">
      <alignment horizontal="center" vertical="center" wrapText="1"/>
    </xf>
    <xf numFmtId="41" fontId="16" fillId="2" borderId="9" xfId="0" applyNumberFormat="1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horizontal="center" vertical="center" wrapText="1"/>
    </xf>
    <xf numFmtId="41" fontId="7" fillId="0" borderId="9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vertical="center"/>
    </xf>
    <xf numFmtId="0" fontId="16" fillId="6" borderId="9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/>
    </xf>
    <xf numFmtId="3" fontId="16" fillId="6" borderId="9" xfId="0" applyNumberFormat="1" applyFont="1" applyFill="1" applyBorder="1" applyAlignment="1">
      <alignment vertical="center"/>
    </xf>
    <xf numFmtId="0" fontId="15" fillId="6" borderId="9" xfId="0" applyFont="1" applyFill="1" applyBorder="1" applyAlignment="1">
      <alignment vertical="center" wrapText="1"/>
    </xf>
    <xf numFmtId="41" fontId="16" fillId="6" borderId="1" xfId="2" applyFont="1" applyFill="1" applyBorder="1" applyAlignment="1">
      <alignment vertical="center" wrapText="1"/>
    </xf>
    <xf numFmtId="41" fontId="7" fillId="6" borderId="9" xfId="0" applyNumberFormat="1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1" fontId="16" fillId="6" borderId="9" xfId="2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/>
    </xf>
    <xf numFmtId="3" fontId="15" fillId="0" borderId="9" xfId="0" applyNumberFormat="1" applyFont="1" applyFill="1" applyBorder="1" applyAlignment="1">
      <alignment vertical="center" wrapText="1"/>
    </xf>
    <xf numFmtId="41" fontId="15" fillId="2" borderId="9" xfId="2" applyFont="1" applyFill="1" applyBorder="1" applyAlignment="1">
      <alignment vertical="center" wrapText="1"/>
    </xf>
    <xf numFmtId="41" fontId="15" fillId="2" borderId="9" xfId="2" applyFont="1" applyFill="1" applyBorder="1" applyAlignment="1">
      <alignment horizontal="left" vertical="center" wrapText="1"/>
    </xf>
    <xf numFmtId="3" fontId="15" fillId="0" borderId="9" xfId="0" quotePrefix="1" applyNumberFormat="1" applyFont="1" applyFill="1" applyBorder="1" applyAlignment="1">
      <alignment horizontal="center" vertical="center" wrapText="1"/>
    </xf>
    <xf numFmtId="41" fontId="10" fillId="3" borderId="9" xfId="2" applyFont="1" applyFill="1" applyBorder="1" applyAlignment="1">
      <alignment horizontal="right" vertical="center" wrapText="1"/>
    </xf>
    <xf numFmtId="41" fontId="15" fillId="3" borderId="9" xfId="2" applyFont="1" applyFill="1" applyBorder="1" applyAlignment="1">
      <alignment horizontal="right" vertical="center" wrapText="1"/>
    </xf>
    <xf numFmtId="41" fontId="15" fillId="3" borderId="1" xfId="1" applyNumberFormat="1" applyFont="1" applyFill="1" applyBorder="1" applyAlignment="1">
      <alignment horizontal="right" vertical="center"/>
    </xf>
    <xf numFmtId="41" fontId="15" fillId="3" borderId="1" xfId="2" applyFont="1" applyFill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1" fontId="15" fillId="3" borderId="9" xfId="0" applyNumberFormat="1" applyFont="1" applyFill="1" applyBorder="1" applyAlignment="1">
      <alignment horizontal="center" vertical="center" wrapText="1"/>
    </xf>
    <xf numFmtId="41" fontId="15" fillId="3" borderId="9" xfId="2" applyFont="1" applyFill="1" applyBorder="1" applyAlignment="1">
      <alignment vertical="center"/>
    </xf>
    <xf numFmtId="41" fontId="3" fillId="0" borderId="0" xfId="2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41" fontId="15" fillId="2" borderId="9" xfId="2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/>
    </xf>
    <xf numFmtId="41" fontId="10" fillId="0" borderId="9" xfId="2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41" fontId="15" fillId="0" borderId="9" xfId="2" applyFont="1" applyFill="1" applyBorder="1" applyAlignment="1">
      <alignment horizontal="center" vertical="center"/>
    </xf>
    <xf numFmtId="3" fontId="15" fillId="2" borderId="9" xfId="2" applyNumberFormat="1" applyFont="1" applyFill="1" applyBorder="1" applyAlignment="1">
      <alignment vertical="center" wrapText="1"/>
    </xf>
    <xf numFmtId="41" fontId="15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5" fillId="2" borderId="9" xfId="2" applyNumberFormat="1" applyFont="1" applyFill="1" applyBorder="1" applyAlignment="1">
      <alignment horizontal="left" vertical="center" wrapText="1"/>
    </xf>
    <xf numFmtId="0" fontId="15" fillId="6" borderId="9" xfId="0" applyFont="1" applyFill="1" applyBorder="1" applyAlignment="1">
      <alignment vertical="center"/>
    </xf>
    <xf numFmtId="0" fontId="15" fillId="6" borderId="4" xfId="0" applyFont="1" applyFill="1" applyBorder="1" applyAlignment="1">
      <alignment vertical="center" wrapText="1"/>
    </xf>
    <xf numFmtId="10" fontId="10" fillId="6" borderId="9" xfId="3" applyNumberFormat="1" applyFont="1" applyFill="1" applyBorder="1" applyAlignment="1">
      <alignment horizontal="center" vertical="center" wrapText="1"/>
    </xf>
    <xf numFmtId="3" fontId="15" fillId="6" borderId="9" xfId="3" applyNumberFormat="1" applyFont="1" applyFill="1" applyBorder="1" applyAlignment="1">
      <alignment vertical="center"/>
    </xf>
    <xf numFmtId="3" fontId="15" fillId="6" borderId="9" xfId="2" applyNumberFormat="1" applyFont="1" applyFill="1" applyBorder="1" applyAlignment="1">
      <alignment vertical="center"/>
    </xf>
    <xf numFmtId="3" fontId="15" fillId="6" borderId="9" xfId="1" applyNumberFormat="1" applyFont="1" applyFill="1" applyBorder="1" applyAlignment="1">
      <alignment vertical="center"/>
    </xf>
    <xf numFmtId="3" fontId="15" fillId="6" borderId="9" xfId="2" applyNumberFormat="1" applyFont="1" applyFill="1" applyBorder="1" applyAlignment="1">
      <alignment vertical="center" wrapText="1"/>
    </xf>
    <xf numFmtId="3" fontId="15" fillId="6" borderId="9" xfId="2" applyNumberFormat="1" applyFont="1" applyFill="1" applyBorder="1" applyAlignment="1">
      <alignment horizontal="center" vertical="center" wrapText="1"/>
    </xf>
    <xf numFmtId="3" fontId="15" fillId="6" borderId="9" xfId="2" applyNumberFormat="1" applyFont="1" applyFill="1" applyBorder="1" applyAlignment="1">
      <alignment horizontal="right" vertical="center"/>
    </xf>
    <xf numFmtId="3" fontId="15" fillId="6" borderId="9" xfId="2" applyNumberFormat="1" applyFont="1" applyFill="1" applyBorder="1" applyAlignment="1">
      <alignment horizontal="center" vertical="center"/>
    </xf>
    <xf numFmtId="3" fontId="15" fillId="6" borderId="9" xfId="0" applyNumberFormat="1" applyFont="1" applyFill="1" applyBorder="1" applyAlignment="1">
      <alignment horizontal="center" vertical="center"/>
    </xf>
    <xf numFmtId="3" fontId="15" fillId="6" borderId="9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left" vertical="center" wrapText="1"/>
    </xf>
    <xf numFmtId="41" fontId="15" fillId="0" borderId="9" xfId="2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vertical="center"/>
    </xf>
    <xf numFmtId="0" fontId="16" fillId="8" borderId="9" xfId="0" applyFont="1" applyFill="1" applyBorder="1" applyAlignment="1">
      <alignment vertical="center" wrapText="1"/>
    </xf>
    <xf numFmtId="0" fontId="16" fillId="8" borderId="9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/>
    </xf>
    <xf numFmtId="3" fontId="16" fillId="8" borderId="9" xfId="0" applyNumberFormat="1" applyFont="1" applyFill="1" applyBorder="1" applyAlignment="1">
      <alignment vertical="center"/>
    </xf>
    <xf numFmtId="0" fontId="15" fillId="8" borderId="9" xfId="0" applyFont="1" applyFill="1" applyBorder="1" applyAlignment="1">
      <alignment vertical="center" wrapText="1"/>
    </xf>
    <xf numFmtId="41" fontId="16" fillId="8" borderId="9" xfId="2" applyFont="1" applyFill="1" applyBorder="1" applyAlignment="1">
      <alignment vertical="center" wrapText="1"/>
    </xf>
    <xf numFmtId="41" fontId="7" fillId="8" borderId="9" xfId="0" applyNumberFormat="1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9" xfId="2" applyFont="1" applyBorder="1" applyAlignment="1">
      <alignment horizontal="center" vertical="center"/>
    </xf>
    <xf numFmtId="0" fontId="3" fillId="7" borderId="9" xfId="0" applyFont="1" applyFill="1" applyBorder="1" applyAlignment="1">
      <alignment vertical="center"/>
    </xf>
    <xf numFmtId="0" fontId="3" fillId="7" borderId="9" xfId="0" applyFont="1" applyFill="1" applyBorder="1" applyAlignment="1">
      <alignment horizontal="center" vertical="center"/>
    </xf>
    <xf numFmtId="41" fontId="3" fillId="7" borderId="9" xfId="0" applyNumberFormat="1" applyFont="1" applyFill="1" applyBorder="1" applyAlignment="1">
      <alignment vertical="center"/>
    </xf>
    <xf numFmtId="41" fontId="3" fillId="7" borderId="9" xfId="0" applyNumberFormat="1" applyFont="1" applyFill="1" applyBorder="1" applyAlignment="1">
      <alignment horizontal="center" vertical="center"/>
    </xf>
    <xf numFmtId="41" fontId="3" fillId="7" borderId="9" xfId="2" applyFont="1" applyFill="1" applyBorder="1" applyAlignment="1">
      <alignment horizontal="center" vertical="center"/>
    </xf>
    <xf numFmtId="41" fontId="3" fillId="7" borderId="9" xfId="2" applyFont="1" applyFill="1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37" fontId="3" fillId="0" borderId="0" xfId="0" applyNumberFormat="1" applyFont="1" applyFill="1" applyBorder="1" applyAlignment="1">
      <alignment vertical="center"/>
    </xf>
    <xf numFmtId="41" fontId="3" fillId="0" borderId="0" xfId="2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3" fontId="15" fillId="6" borderId="9" xfId="0" applyNumberFormat="1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41" fontId="15" fillId="0" borderId="9" xfId="0" applyNumberFormat="1" applyFont="1" applyBorder="1" applyAlignment="1">
      <alignment horizontal="center" vertical="center"/>
    </xf>
    <xf numFmtId="41" fontId="15" fillId="3" borderId="9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" fontId="3" fillId="0" borderId="9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vertical="center"/>
    </xf>
    <xf numFmtId="0" fontId="15" fillId="4" borderId="3" xfId="0" applyFont="1" applyFill="1" applyBorder="1" applyAlignment="1">
      <alignment vertical="center"/>
    </xf>
    <xf numFmtId="0" fontId="16" fillId="4" borderId="9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/>
    </xf>
    <xf numFmtId="3" fontId="16" fillId="4" borderId="9" xfId="0" applyNumberFormat="1" applyFont="1" applyFill="1" applyBorder="1" applyAlignment="1">
      <alignment vertical="center"/>
    </xf>
    <xf numFmtId="0" fontId="15" fillId="4" borderId="9" xfId="0" applyFont="1" applyFill="1" applyBorder="1" applyAlignment="1">
      <alignment vertical="center" wrapText="1"/>
    </xf>
    <xf numFmtId="41" fontId="16" fillId="4" borderId="9" xfId="2" applyFont="1" applyFill="1" applyBorder="1" applyAlignment="1">
      <alignment vertical="center" wrapText="1"/>
    </xf>
    <xf numFmtId="41" fontId="7" fillId="4" borderId="9" xfId="0" applyNumberFormat="1" applyFont="1" applyFill="1" applyBorder="1" applyAlignment="1">
      <alignment horizontal="center" vertical="center" wrapText="1"/>
    </xf>
    <xf numFmtId="41" fontId="3" fillId="0" borderId="9" xfId="0" applyNumberFormat="1" applyFont="1" applyFill="1" applyBorder="1" applyAlignment="1">
      <alignment vertical="center"/>
    </xf>
    <xf numFmtId="37" fontId="3" fillId="0" borderId="9" xfId="0" applyNumberFormat="1" applyFont="1" applyFill="1" applyBorder="1" applyAlignment="1">
      <alignment vertical="center"/>
    </xf>
    <xf numFmtId="41" fontId="3" fillId="0" borderId="9" xfId="2" applyFont="1" applyFill="1" applyBorder="1" applyAlignment="1">
      <alignment vertical="center"/>
    </xf>
    <xf numFmtId="41" fontId="3" fillId="0" borderId="9" xfId="2" applyNumberFormat="1" applyFont="1" applyBorder="1" applyAlignment="1">
      <alignment vertical="center"/>
    </xf>
    <xf numFmtId="41" fontId="3" fillId="7" borderId="9" xfId="2" applyNumberFormat="1" applyFont="1" applyFill="1" applyBorder="1" applyAlignment="1">
      <alignment horizontal="center" vertical="center"/>
    </xf>
    <xf numFmtId="41" fontId="3" fillId="0" borderId="9" xfId="2" applyNumberFormat="1" applyFont="1" applyFill="1" applyBorder="1" applyAlignment="1">
      <alignment vertical="center"/>
    </xf>
    <xf numFmtId="41" fontId="3" fillId="7" borderId="9" xfId="2" applyNumberFormat="1" applyFont="1" applyFill="1" applyBorder="1" applyAlignment="1">
      <alignment horizontal="right" vertical="center"/>
    </xf>
    <xf numFmtId="41" fontId="3" fillId="0" borderId="9" xfId="2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9" borderId="9" xfId="0" applyFill="1" applyBorder="1" applyAlignment="1">
      <alignment horizontal="center" vertical="center"/>
    </xf>
    <xf numFmtId="0" fontId="0" fillId="9" borderId="9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9" xfId="0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5" fillId="6" borderId="9" xfId="0" quotePrefix="1" applyFont="1" applyFill="1" applyBorder="1" applyAlignment="1">
      <alignment horizontal="center" vertical="center" wrapText="1"/>
    </xf>
    <xf numFmtId="41" fontId="15" fillId="0" borderId="9" xfId="2" quotePrefix="1" applyFont="1" applyFill="1" applyBorder="1" applyAlignment="1">
      <alignment horizontal="center" vertical="center" wrapText="1"/>
    </xf>
    <xf numFmtId="3" fontId="15" fillId="3" borderId="9" xfId="0" applyNumberFormat="1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10" fontId="21" fillId="0" borderId="9" xfId="3" applyNumberFormat="1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horizontal="center" vertical="center" wrapText="1"/>
    </xf>
    <xf numFmtId="41" fontId="2" fillId="4" borderId="9" xfId="2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right" vertical="center" wrapText="1"/>
    </xf>
    <xf numFmtId="41" fontId="5" fillId="0" borderId="9" xfId="0" applyNumberFormat="1" applyFont="1" applyFill="1" applyBorder="1" applyAlignment="1">
      <alignment horizontal="right" vertical="center" wrapText="1"/>
    </xf>
    <xf numFmtId="41" fontId="4" fillId="2" borderId="9" xfId="0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10" fontId="3" fillId="0" borderId="9" xfId="0" applyNumberFormat="1" applyFont="1" applyFill="1" applyBorder="1" applyAlignment="1">
      <alignment horizontal="right" vertical="center" wrapText="1"/>
    </xf>
    <xf numFmtId="3" fontId="3" fillId="2" borderId="9" xfId="0" applyNumberFormat="1" applyFont="1" applyFill="1" applyBorder="1" applyAlignment="1">
      <alignment vertical="center"/>
    </xf>
    <xf numFmtId="41" fontId="3" fillId="2" borderId="9" xfId="0" applyNumberFormat="1" applyFont="1" applyFill="1" applyBorder="1" applyAlignment="1">
      <alignment vertical="center"/>
    </xf>
    <xf numFmtId="41" fontId="3" fillId="2" borderId="9" xfId="0" applyNumberFormat="1" applyFont="1" applyFill="1" applyBorder="1" applyAlignment="1">
      <alignment horizontal="right" vertical="center"/>
    </xf>
    <xf numFmtId="41" fontId="5" fillId="2" borderId="9" xfId="0" applyNumberFormat="1" applyFont="1" applyFill="1" applyBorder="1" applyAlignment="1">
      <alignment vertical="center" wrapText="1"/>
    </xf>
    <xf numFmtId="41" fontId="5" fillId="2" borderId="9" xfId="0" applyNumberFormat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 wrapText="1"/>
    </xf>
    <xf numFmtId="41" fontId="3" fillId="0" borderId="9" xfId="2" applyFont="1" applyFill="1" applyBorder="1" applyAlignment="1">
      <alignment horizontal="right" vertical="center"/>
    </xf>
    <xf numFmtId="41" fontId="3" fillId="0" borderId="9" xfId="0" applyNumberFormat="1" applyFont="1" applyFill="1" applyBorder="1" applyAlignment="1">
      <alignment horizontal="right" vertical="center" wrapText="1"/>
    </xf>
    <xf numFmtId="41" fontId="4" fillId="0" borderId="9" xfId="1" applyNumberFormat="1" applyFont="1" applyFill="1" applyBorder="1" applyAlignment="1">
      <alignment vertical="center" wrapText="1"/>
    </xf>
    <xf numFmtId="41" fontId="4" fillId="0" borderId="9" xfId="1" applyNumberFormat="1" applyFont="1" applyFill="1" applyBorder="1" applyAlignment="1">
      <alignment horizontal="right" vertical="center" wrapText="1"/>
    </xf>
    <xf numFmtId="10" fontId="2" fillId="2" borderId="9" xfId="3" applyNumberFormat="1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vertical="center"/>
    </xf>
    <xf numFmtId="0" fontId="2" fillId="4" borderId="9" xfId="0" applyFont="1" applyFill="1" applyBorder="1" applyAlignment="1">
      <alignment horizontal="right" vertical="center"/>
    </xf>
    <xf numFmtId="3" fontId="2" fillId="4" borderId="9" xfId="0" applyNumberFormat="1" applyFont="1" applyFill="1" applyBorder="1" applyAlignment="1">
      <alignment vertical="center"/>
    </xf>
    <xf numFmtId="41" fontId="2" fillId="4" borderId="9" xfId="0" applyNumberFormat="1" applyFont="1" applyFill="1" applyBorder="1" applyAlignment="1">
      <alignment vertical="center"/>
    </xf>
    <xf numFmtId="41" fontId="2" fillId="4" borderId="9" xfId="0" applyNumberFormat="1" applyFont="1" applyFill="1" applyBorder="1" applyAlignment="1">
      <alignment horizontal="right" vertical="center"/>
    </xf>
    <xf numFmtId="10" fontId="3" fillId="4" borderId="9" xfId="0" applyNumberFormat="1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/>
    <xf numFmtId="41" fontId="0" fillId="0" borderId="0" xfId="2" applyFont="1"/>
    <xf numFmtId="41" fontId="0" fillId="0" borderId="0" xfId="2" applyFont="1" applyAlignment="1">
      <alignment horizontal="center"/>
    </xf>
    <xf numFmtId="41" fontId="0" fillId="0" borderId="9" xfId="2" applyFont="1" applyBorder="1" applyAlignment="1">
      <alignment horizontal="center" vertical="center"/>
    </xf>
    <xf numFmtId="41" fontId="0" fillId="0" borderId="9" xfId="2" applyFont="1" applyBorder="1" applyAlignment="1">
      <alignment horizontal="center"/>
    </xf>
    <xf numFmtId="41" fontId="0" fillId="0" borderId="9" xfId="2" applyFont="1" applyFill="1" applyBorder="1" applyAlignment="1">
      <alignment horizontal="center" vertical="center"/>
    </xf>
    <xf numFmtId="41" fontId="0" fillId="0" borderId="9" xfId="0" applyNumberFormat="1" applyBorder="1"/>
    <xf numFmtId="164" fontId="0" fillId="0" borderId="9" xfId="0" applyNumberFormat="1" applyBorder="1"/>
    <xf numFmtId="41" fontId="0" fillId="0" borderId="9" xfId="2" applyFont="1" applyBorder="1"/>
    <xf numFmtId="0" fontId="15" fillId="8" borderId="9" xfId="0" quotePrefix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6" fontId="0" fillId="0" borderId="9" xfId="0" applyNumberFormat="1" applyBorder="1" applyAlignment="1">
      <alignment horizontal="center" vertical="center"/>
    </xf>
    <xf numFmtId="3" fontId="23" fillId="2" borderId="0" xfId="0" applyNumberFormat="1" applyFont="1" applyFill="1" applyAlignment="1">
      <alignment vertical="center"/>
    </xf>
    <xf numFmtId="41" fontId="0" fillId="0" borderId="10" xfId="2" applyFont="1" applyFill="1" applyBorder="1" applyAlignment="1">
      <alignment horizontal="center" vertical="center"/>
    </xf>
    <xf numFmtId="41" fontId="0" fillId="0" borderId="0" xfId="0" applyNumberFormat="1"/>
    <xf numFmtId="16" fontId="0" fillId="0" borderId="9" xfId="2" applyNumberFormat="1" applyFont="1" applyBorder="1" applyAlignment="1">
      <alignment horizontal="center" vertical="center"/>
    </xf>
    <xf numFmtId="16" fontId="0" fillId="0" borderId="9" xfId="2" applyNumberFormat="1" applyFont="1" applyBorder="1" applyAlignment="1">
      <alignment horizontal="center"/>
    </xf>
    <xf numFmtId="16" fontId="0" fillId="0" borderId="9" xfId="0" applyNumberFormat="1" applyBorder="1" applyAlignment="1">
      <alignment horizontal="center"/>
    </xf>
    <xf numFmtId="0" fontId="10" fillId="2" borderId="2" xfId="0" applyFont="1" applyFill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10" fontId="3" fillId="0" borderId="0" xfId="3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vertical="center"/>
    </xf>
    <xf numFmtId="0" fontId="15" fillId="7" borderId="9" xfId="0" applyFont="1" applyFill="1" applyBorder="1" applyAlignment="1">
      <alignment vertical="center" wrapText="1"/>
    </xf>
    <xf numFmtId="1" fontId="15" fillId="7" borderId="9" xfId="0" applyNumberFormat="1" applyFont="1" applyFill="1" applyBorder="1" applyAlignment="1">
      <alignment horizontal="center" vertical="center" wrapText="1"/>
    </xf>
    <xf numFmtId="1" fontId="10" fillId="7" borderId="9" xfId="3" applyNumberFormat="1" applyFont="1" applyFill="1" applyBorder="1" applyAlignment="1">
      <alignment horizontal="center" vertical="center" wrapText="1"/>
    </xf>
    <xf numFmtId="41" fontId="15" fillId="7" borderId="9" xfId="2" applyFont="1" applyFill="1" applyBorder="1" applyAlignment="1">
      <alignment vertical="center"/>
    </xf>
    <xf numFmtId="41" fontId="15" fillId="7" borderId="9" xfId="1" applyNumberFormat="1" applyFont="1" applyFill="1" applyBorder="1" applyAlignment="1">
      <alignment vertical="center"/>
    </xf>
    <xf numFmtId="41" fontId="15" fillId="7" borderId="9" xfId="2" applyFont="1" applyFill="1" applyBorder="1" applyAlignment="1">
      <alignment vertical="center" wrapText="1"/>
    </xf>
    <xf numFmtId="41" fontId="15" fillId="7" borderId="9" xfId="2" applyFont="1" applyFill="1" applyBorder="1" applyAlignment="1">
      <alignment horizontal="center" vertical="center" wrapText="1"/>
    </xf>
    <xf numFmtId="41" fontId="15" fillId="7" borderId="9" xfId="2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 wrapText="1"/>
    </xf>
    <xf numFmtId="3" fontId="23" fillId="0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15" fillId="8" borderId="2" xfId="0" applyFont="1" applyFill="1" applyBorder="1" applyAlignment="1">
      <alignment vertical="center" wrapText="1"/>
    </xf>
    <xf numFmtId="0" fontId="15" fillId="4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41" fontId="15" fillId="4" borderId="9" xfId="2" applyFont="1" applyFill="1" applyBorder="1" applyAlignment="1">
      <alignment vertical="center" wrapText="1"/>
    </xf>
    <xf numFmtId="41" fontId="15" fillId="4" borderId="9" xfId="2" applyFont="1" applyFill="1" applyBorder="1" applyAlignment="1">
      <alignment horizontal="left" vertical="center" wrapText="1"/>
    </xf>
    <xf numFmtId="3" fontId="15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1" fontId="15" fillId="0" borderId="9" xfId="0" applyNumberFormat="1" applyFont="1" applyFill="1" applyBorder="1" applyAlignment="1">
      <alignment horizontal="center" vertical="center" wrapText="1"/>
    </xf>
    <xf numFmtId="1" fontId="10" fillId="0" borderId="9" xfId="3" applyNumberFormat="1" applyFont="1" applyFill="1" applyBorder="1" applyAlignment="1">
      <alignment horizontal="center" vertical="center" wrapText="1"/>
    </xf>
    <xf numFmtId="41" fontId="15" fillId="0" borderId="9" xfId="2" applyFont="1" applyFill="1" applyBorder="1" applyAlignment="1">
      <alignment vertical="center" wrapText="1"/>
    </xf>
    <xf numFmtId="3" fontId="15" fillId="4" borderId="9" xfId="0" applyNumberFormat="1" applyFont="1" applyFill="1" applyBorder="1" applyAlignment="1">
      <alignment vertical="center" wrapText="1"/>
    </xf>
    <xf numFmtId="0" fontId="15" fillId="4" borderId="9" xfId="0" quotePrefix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41" fontId="10" fillId="0" borderId="9" xfId="2" quotePrefix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1" fontId="10" fillId="5" borderId="2" xfId="2" applyFont="1" applyFill="1" applyBorder="1" applyAlignment="1">
      <alignment horizontal="center" vertical="center"/>
    </xf>
    <xf numFmtId="41" fontId="10" fillId="5" borderId="4" xfId="2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41" fontId="15" fillId="5" borderId="3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3" fillId="5" borderId="3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6">
    <cellStyle name="Comma" xfId="1" builtinId="3"/>
    <cellStyle name="Comma [0]" xfId="2" builtinId="6"/>
    <cellStyle name="Comma 2" xfId="4"/>
    <cellStyle name="Normal" xfId="0" builtinId="0"/>
    <cellStyle name="Normal 2" xfId="5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REKAP </a:t>
            </a:r>
            <a:r>
              <a:rPr lang="id-ID"/>
              <a:t>RENCANA </a:t>
            </a:r>
            <a:r>
              <a:rPr lang="en-US"/>
              <a:t>SIRUP</a:t>
            </a:r>
            <a:r>
              <a:rPr lang="id-ID"/>
              <a:t> PENGADAAN BARANG DAN JASA 2017</a:t>
            </a:r>
            <a:endParaRPr lang="en-US"/>
          </a:p>
        </c:rich>
      </c:tx>
      <c:layout>
        <c:manualLayout>
          <c:xMode val="edge"/>
          <c:yMode val="edge"/>
          <c:x val="0.10559943736866099"/>
          <c:y val="1.687763713080168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REKAP SIRUP</c:v>
          </c:tx>
          <c:invertIfNegative val="0"/>
          <c:cat>
            <c:strRef>
              <c:f>'rekap dari RUP'!$C$6:$I$6</c:f>
              <c:strCache>
                <c:ptCount val="7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</c:strCache>
            </c:strRef>
          </c:cat>
          <c:val>
            <c:numRef>
              <c:f>'rekap dari RUP'!$C$18:$I$18</c:f>
              <c:numCache>
                <c:formatCode>General</c:formatCode>
                <c:ptCount val="7"/>
                <c:pt idx="0">
                  <c:v>7</c:v>
                </c:pt>
                <c:pt idx="1">
                  <c:v>4</c:v>
                </c:pt>
                <c:pt idx="2">
                  <c:v>62</c:v>
                </c:pt>
                <c:pt idx="3">
                  <c:v>27</c:v>
                </c:pt>
                <c:pt idx="4">
                  <c:v>34</c:v>
                </c:pt>
                <c:pt idx="5">
                  <c:v>10</c:v>
                </c:pt>
                <c:pt idx="6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7289120"/>
        <c:axId val="1232691936"/>
      </c:barChart>
      <c:catAx>
        <c:axId val="1227289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32691936"/>
        <c:crosses val="autoZero"/>
        <c:auto val="1"/>
        <c:lblAlgn val="ctr"/>
        <c:lblOffset val="100"/>
        <c:noMultiLvlLbl val="0"/>
      </c:catAx>
      <c:valAx>
        <c:axId val="1232691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27289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/>
              <a:t>DATA KONDISI LELANG 2017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TARGET</c:v>
          </c:tx>
          <c:invertIfNegative val="0"/>
          <c:dPt>
            <c:idx val="2"/>
            <c:invertIfNegative val="0"/>
            <c:bubble3D val="0"/>
            <c:spPr>
              <a:ln w="12700">
                <a:solidFill>
                  <a:sysClr val="windowText" lastClr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Sheet6!$S$3:$AB$3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14-Agu</c:v>
                </c:pt>
                <c:pt idx="8">
                  <c:v>TOTAL</c:v>
                </c:pt>
                <c:pt idx="9">
                  <c:v>SISA</c:v>
                </c:pt>
              </c:strCache>
            </c:strRef>
          </c:cat>
          <c:val>
            <c:numRef>
              <c:f>Sheet6!$S$4:$AB$4</c:f>
              <c:numCache>
                <c:formatCode>General</c:formatCode>
                <c:ptCount val="10"/>
                <c:pt idx="0">
                  <c:v>7</c:v>
                </c:pt>
                <c:pt idx="1">
                  <c:v>6</c:v>
                </c:pt>
                <c:pt idx="2">
                  <c:v>60</c:v>
                </c:pt>
                <c:pt idx="3">
                  <c:v>30</c:v>
                </c:pt>
                <c:pt idx="4">
                  <c:v>33</c:v>
                </c:pt>
                <c:pt idx="5">
                  <c:v>10</c:v>
                </c:pt>
                <c:pt idx="6">
                  <c:v>8</c:v>
                </c:pt>
                <c:pt idx="8">
                  <c:v>154</c:v>
                </c:pt>
                <c:pt idx="9">
                  <c:v>58</c:v>
                </c:pt>
              </c:numCache>
            </c:numRef>
          </c:val>
        </c:ser>
        <c:ser>
          <c:idx val="1"/>
          <c:order val="1"/>
          <c:tx>
            <c:v>REALISASI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Sheet6!$S$3:$AB$3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14-Agu</c:v>
                </c:pt>
                <c:pt idx="8">
                  <c:v>TOTAL</c:v>
                </c:pt>
                <c:pt idx="9">
                  <c:v>SISA</c:v>
                </c:pt>
              </c:strCache>
            </c:strRef>
          </c:cat>
          <c:val>
            <c:numRef>
              <c:f>Sheet6!$H$32:$P$32</c:f>
              <c:numCache>
                <c:formatCode>General</c:formatCode>
                <c:ptCount val="9"/>
                <c:pt idx="0">
                  <c:v>5</c:v>
                </c:pt>
                <c:pt idx="1">
                  <c:v>6</c:v>
                </c:pt>
                <c:pt idx="2">
                  <c:v>12</c:v>
                </c:pt>
                <c:pt idx="3">
                  <c:v>14</c:v>
                </c:pt>
                <c:pt idx="4">
                  <c:v>22</c:v>
                </c:pt>
                <c:pt idx="5">
                  <c:v>10</c:v>
                </c:pt>
                <c:pt idx="6">
                  <c:v>19</c:v>
                </c:pt>
                <c:pt idx="7">
                  <c:v>8</c:v>
                </c:pt>
                <c:pt idx="8">
                  <c:v>96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126247776"/>
        <c:axId val="1126248864"/>
      </c:barChart>
      <c:catAx>
        <c:axId val="112624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26248864"/>
        <c:crosses val="autoZero"/>
        <c:auto val="1"/>
        <c:lblAlgn val="ctr"/>
        <c:lblOffset val="100"/>
        <c:noMultiLvlLbl val="0"/>
      </c:catAx>
      <c:valAx>
        <c:axId val="11262488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126247776"/>
        <c:crosses val="autoZero"/>
        <c:crossBetween val="between"/>
      </c:valAx>
      <c:spPr>
        <a:ln>
          <a:solidFill>
            <a:schemeClr val="accent1"/>
          </a:solidFill>
        </a:ln>
      </c:spPr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/>
              <a:t>DATA KONDISI LELANG DPU PR 2017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TARGET</c:v>
          </c:tx>
          <c:invertIfNegative val="0"/>
          <c:dPt>
            <c:idx val="2"/>
            <c:invertIfNegative val="0"/>
            <c:bubble3D val="0"/>
            <c:spPr>
              <a:ln w="12700">
                <a:solidFill>
                  <a:sysClr val="windowText" lastClr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Sheet6!$H$38:$Q$38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14-Agu</c:v>
                </c:pt>
                <c:pt idx="8">
                  <c:v>TOTAL</c:v>
                </c:pt>
              </c:strCache>
            </c:strRef>
          </c:cat>
          <c:val>
            <c:numRef>
              <c:f>Sheet6!$H$36:$Q$36</c:f>
              <c:numCache>
                <c:formatCode>General</c:formatCode>
                <c:ptCount val="10"/>
                <c:pt idx="0">
                  <c:v>5</c:v>
                </c:pt>
                <c:pt idx="1">
                  <c:v>2</c:v>
                </c:pt>
                <c:pt idx="2">
                  <c:v>51</c:v>
                </c:pt>
                <c:pt idx="3">
                  <c:v>16</c:v>
                </c:pt>
                <c:pt idx="4">
                  <c:v>15</c:v>
                </c:pt>
                <c:pt idx="5">
                  <c:v>6</c:v>
                </c:pt>
                <c:pt idx="6">
                  <c:v>6</c:v>
                </c:pt>
                <c:pt idx="8">
                  <c:v>101</c:v>
                </c:pt>
                <c:pt idx="9">
                  <c:v>45</c:v>
                </c:pt>
              </c:numCache>
            </c:numRef>
          </c:val>
        </c:ser>
        <c:ser>
          <c:idx val="1"/>
          <c:order val="1"/>
          <c:tx>
            <c:v>REALISASI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Sheet6!$H$38:$Q$38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14-Agu</c:v>
                </c:pt>
                <c:pt idx="8">
                  <c:v>TOTAL</c:v>
                </c:pt>
              </c:strCache>
            </c:strRef>
          </c:cat>
          <c:val>
            <c:numRef>
              <c:f>Sheet6!$H$39:$P$39</c:f>
              <c:numCache>
                <c:formatCode>General</c:formatCode>
                <c:ptCount val="9"/>
                <c:pt idx="0">
                  <c:v>5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15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56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126246688"/>
        <c:axId val="1126250496"/>
      </c:barChart>
      <c:catAx>
        <c:axId val="112624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26250496"/>
        <c:crosses val="autoZero"/>
        <c:auto val="1"/>
        <c:lblAlgn val="ctr"/>
        <c:lblOffset val="100"/>
        <c:noMultiLvlLbl val="0"/>
      </c:catAx>
      <c:valAx>
        <c:axId val="11262504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126246688"/>
        <c:crosses val="autoZero"/>
        <c:crossBetween val="between"/>
      </c:valAx>
      <c:spPr>
        <a:ln>
          <a:solidFill>
            <a:schemeClr val="accent1"/>
          </a:solidFill>
        </a:ln>
      </c:spPr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/>
              <a:t>KONDISI PROSES PENGADAAN BARANG/JASA DPUPR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TARGET</c:v>
          </c:tx>
          <c:invertIfNegative val="0"/>
          <c:cat>
            <c:strRef>
              <c:f>PAGU!$L$4:$T$4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14-Agu</c:v>
                </c:pt>
                <c:pt idx="8">
                  <c:v>TOTAL</c:v>
                </c:pt>
              </c:strCache>
            </c:strRef>
          </c:cat>
          <c:val>
            <c:numRef>
              <c:f>PAGU!$L$5:$T$5</c:f>
              <c:numCache>
                <c:formatCode>_(* #,##0_);_(* \(#,##0\);_(* "-"_);_(@_)</c:formatCode>
                <c:ptCount val="9"/>
                <c:pt idx="0">
                  <c:v>55950000000</c:v>
                </c:pt>
                <c:pt idx="1">
                  <c:v>2630000000</c:v>
                </c:pt>
                <c:pt idx="2">
                  <c:v>70798000000</c:v>
                </c:pt>
                <c:pt idx="3">
                  <c:v>36554100000</c:v>
                </c:pt>
                <c:pt idx="4">
                  <c:v>25200000000</c:v>
                </c:pt>
                <c:pt idx="5">
                  <c:v>4337000000</c:v>
                </c:pt>
                <c:pt idx="6">
                  <c:v>4241000000</c:v>
                </c:pt>
                <c:pt idx="8">
                  <c:v>199710100000</c:v>
                </c:pt>
              </c:numCache>
            </c:numRef>
          </c:val>
        </c:ser>
        <c:ser>
          <c:idx val="1"/>
          <c:order val="1"/>
          <c:tx>
            <c:v>REALISASI</c:v>
          </c:tx>
          <c:invertIfNegative val="0"/>
          <c:val>
            <c:numRef>
              <c:f>PAGU!$L$6:$T$6</c:f>
              <c:numCache>
                <c:formatCode>_(* #,##0_);_(* \(#,##0\);_(* "-"_);_(@_)</c:formatCode>
                <c:ptCount val="9"/>
                <c:pt idx="0">
                  <c:v>55950000000</c:v>
                </c:pt>
                <c:pt idx="1">
                  <c:v>3583682000</c:v>
                </c:pt>
                <c:pt idx="2">
                  <c:v>18136318000</c:v>
                </c:pt>
                <c:pt idx="3">
                  <c:v>43309000000</c:v>
                </c:pt>
                <c:pt idx="4">
                  <c:v>21000000000</c:v>
                </c:pt>
                <c:pt idx="5">
                  <c:v>3811000000</c:v>
                </c:pt>
                <c:pt idx="6">
                  <c:v>4800000000</c:v>
                </c:pt>
                <c:pt idx="7">
                  <c:v>4075000000</c:v>
                </c:pt>
                <c:pt idx="8">
                  <c:v>154665000000</c:v>
                </c:pt>
              </c:numCache>
            </c:numRef>
          </c:val>
        </c:ser>
        <c:ser>
          <c:idx val="2"/>
          <c:order val="2"/>
          <c:tx>
            <c:v>JUMLAH</c:v>
          </c:tx>
          <c:invertIfNegative val="0"/>
          <c:val>
            <c:numRef>
              <c:f>PAGU!$L$7:$T$7</c:f>
              <c:numCache>
                <c:formatCode>_(* #,##0_);_(* \(#,##0\);_(* "-"_);_(@_)</c:formatCode>
                <c:ptCount val="9"/>
                <c:pt idx="0">
                  <c:v>55950000000</c:v>
                </c:pt>
                <c:pt idx="1">
                  <c:v>59533682000</c:v>
                </c:pt>
                <c:pt idx="2">
                  <c:v>77670000000</c:v>
                </c:pt>
                <c:pt idx="3">
                  <c:v>120979000000</c:v>
                </c:pt>
                <c:pt idx="4">
                  <c:v>141979000000</c:v>
                </c:pt>
                <c:pt idx="5">
                  <c:v>145790000000</c:v>
                </c:pt>
                <c:pt idx="6">
                  <c:v>150590000000</c:v>
                </c:pt>
                <c:pt idx="8" formatCode="#,##0;[Red]#,##0">
                  <c:v>45045100000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6036448"/>
        <c:axId val="1126038080"/>
      </c:barChart>
      <c:catAx>
        <c:axId val="1126036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26038080"/>
        <c:crosses val="autoZero"/>
        <c:auto val="1"/>
        <c:lblAlgn val="ctr"/>
        <c:lblOffset val="100"/>
        <c:noMultiLvlLbl val="0"/>
      </c:catAx>
      <c:valAx>
        <c:axId val="1126038080"/>
        <c:scaling>
          <c:orientation val="minMax"/>
          <c:max val="2100000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d-ID"/>
                  <a:t>NILAI</a:t>
                </a:r>
                <a:r>
                  <a:rPr lang="id-ID" baseline="0"/>
                  <a:t> PAGU (X 1.000)</a:t>
                </a:r>
                <a:endParaRPr lang="id-ID"/>
              </a:p>
            </c:rich>
          </c:tx>
          <c:overlay val="0"/>
        </c:title>
        <c:numFmt formatCode="_(* #,##0_);_(* \(#,##0\);_(* &quot;-&quot;_);_(@_)" sourceLinked="1"/>
        <c:majorTickMark val="none"/>
        <c:minorTickMark val="none"/>
        <c:tickLblPos val="nextTo"/>
        <c:crossAx val="1126036448"/>
        <c:crosses val="autoZero"/>
        <c:crossBetween val="between"/>
        <c:majorUnit val="10000000000"/>
        <c:dispUnits>
          <c:builtInUnit val="hundredThousands"/>
        </c:dispUnits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/>
              <a:t>KONDISI PROSES PENGADAAN BARANG/JASA DINKES</a:t>
            </a:r>
          </a:p>
        </c:rich>
      </c:tx>
      <c:layout>
        <c:manualLayout>
          <c:xMode val="edge"/>
          <c:yMode val="edge"/>
          <c:x val="0.13620777694436778"/>
          <c:y val="1.25122197342828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TARGET</c:v>
          </c:tx>
          <c:invertIfNegative val="0"/>
          <c:cat>
            <c:strRef>
              <c:f>PAGU!$L$4:$T$4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14-Agu</c:v>
                </c:pt>
                <c:pt idx="8">
                  <c:v>TOTAL</c:v>
                </c:pt>
              </c:strCache>
            </c:strRef>
          </c:cat>
          <c:val>
            <c:numRef>
              <c:f>PAGU!$L$33:$T$33</c:f>
              <c:numCache>
                <c:formatCode>_(* #,##0_);_(* \(#,##0\);_(* "-"_);_(@_)</c:formatCode>
                <c:ptCount val="9"/>
                <c:pt idx="1">
                  <c:v>4928500000</c:v>
                </c:pt>
                <c:pt idx="2">
                  <c:v>5205640000</c:v>
                </c:pt>
                <c:pt idx="3">
                  <c:v>1082060000</c:v>
                </c:pt>
                <c:pt idx="8">
                  <c:v>11216200000</c:v>
                </c:pt>
              </c:numCache>
            </c:numRef>
          </c:val>
        </c:ser>
        <c:ser>
          <c:idx val="1"/>
          <c:order val="1"/>
          <c:tx>
            <c:v>REALISASI</c:v>
          </c:tx>
          <c:invertIfNegative val="0"/>
          <c:val>
            <c:numRef>
              <c:f>PAGU!$L$34:$T$34</c:f>
              <c:numCache>
                <c:formatCode>_(* #,##0_);_(* \(#,##0\);_(* "-"_);_(@_)</c:formatCode>
                <c:ptCount val="9"/>
                <c:pt idx="3">
                  <c:v>5740640000</c:v>
                </c:pt>
                <c:pt idx="4">
                  <c:v>1650000000</c:v>
                </c:pt>
                <c:pt idx="6">
                  <c:v>2743500000</c:v>
                </c:pt>
                <c:pt idx="7">
                  <c:v>1082062000</c:v>
                </c:pt>
                <c:pt idx="8">
                  <c:v>11216202000</c:v>
                </c:pt>
              </c:numCache>
            </c:numRef>
          </c:val>
        </c:ser>
        <c:ser>
          <c:idx val="2"/>
          <c:order val="2"/>
          <c:tx>
            <c:v>JUMLAH</c:v>
          </c:tx>
          <c:invertIfNegative val="0"/>
          <c:val>
            <c:numRef>
              <c:f>PAGU!$L$35:$T$35</c:f>
              <c:numCache>
                <c:formatCode>General</c:formatCode>
                <c:ptCount val="9"/>
                <c:pt idx="3" formatCode="_(* #,##0_);_(* \(#,##0\);_(* &quot;-&quot;_);_(@_)">
                  <c:v>5740640000</c:v>
                </c:pt>
                <c:pt idx="4" formatCode="_(* #,##0_);_(* \(#,##0\);_(* &quot;-&quot;_);_(@_)">
                  <c:v>7390640000</c:v>
                </c:pt>
                <c:pt idx="6" formatCode="_(* #,##0_);_(* \(#,##0\);_(* &quot;-&quot;_);_(@_)">
                  <c:v>10134140000</c:v>
                </c:pt>
                <c:pt idx="7" formatCode="_(* #,##0_);_(* \(#,##0\);_(* &quot;-&quot;_);_(@_)">
                  <c:v>11216202000</c:v>
                </c:pt>
                <c:pt idx="8" formatCode="_(* #,##0_);_(* \(#,##0\);_(* &quot;-&quot;_);_(@_)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6032096"/>
        <c:axId val="1126034272"/>
      </c:barChart>
      <c:catAx>
        <c:axId val="1126032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26034272"/>
        <c:crosses val="autoZero"/>
        <c:auto val="1"/>
        <c:lblAlgn val="ctr"/>
        <c:lblOffset val="100"/>
        <c:noMultiLvlLbl val="0"/>
      </c:catAx>
      <c:valAx>
        <c:axId val="1126034272"/>
        <c:scaling>
          <c:orientation val="minMax"/>
          <c:max val="15000000000"/>
          <c:min val="5000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d-ID"/>
                  <a:t>(NILAI PAGU X 1.000.000)</a:t>
                </a:r>
              </a:p>
            </c:rich>
          </c:tx>
          <c:overlay val="0"/>
        </c:title>
        <c:numFmt formatCode="_(* #,##0_);_(* \(#,##0\);_(* &quot;-&quot;_);_(@_)" sourceLinked="1"/>
        <c:majorTickMark val="none"/>
        <c:minorTickMark val="none"/>
        <c:tickLblPos val="nextTo"/>
        <c:crossAx val="1126032096"/>
        <c:crosses val="autoZero"/>
        <c:crossBetween val="between"/>
        <c:majorUnit val="500000000"/>
        <c:dispUnits>
          <c:builtInUnit val="millions"/>
        </c:dispUnits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/>
              <a:t>KONDISI PROSES PENGADAAN BARANG/JASA DISTAN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TARGET</c:v>
          </c:tx>
          <c:invertIfNegative val="0"/>
          <c:cat>
            <c:strRef>
              <c:f>PAGU!$L$4:$T$4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14-Agu</c:v>
                </c:pt>
                <c:pt idx="8">
                  <c:v>TOTAL</c:v>
                </c:pt>
              </c:strCache>
            </c:strRef>
          </c:cat>
          <c:val>
            <c:numRef>
              <c:f>PAGU!$L$60:$T$60</c:f>
              <c:numCache>
                <c:formatCode>_(* #,##0_);_(* \(#,##0\);_(* "-"_);_(@_)</c:formatCode>
                <c:ptCount val="9"/>
                <c:pt idx="2">
                  <c:v>250000000</c:v>
                </c:pt>
                <c:pt idx="3">
                  <c:v>1140000000</c:v>
                </c:pt>
                <c:pt idx="4">
                  <c:v>1380000000</c:v>
                </c:pt>
                <c:pt idx="5">
                  <c:v>833393000</c:v>
                </c:pt>
                <c:pt idx="6">
                  <c:v>518000000</c:v>
                </c:pt>
                <c:pt idx="8">
                  <c:v>4121393000</c:v>
                </c:pt>
              </c:numCache>
            </c:numRef>
          </c:val>
        </c:ser>
        <c:ser>
          <c:idx val="1"/>
          <c:order val="1"/>
          <c:tx>
            <c:v>REALISASI</c:v>
          </c:tx>
          <c:invertIfNegative val="0"/>
          <c:val>
            <c:numRef>
              <c:f>PAGU!$L$61:$T$61</c:f>
              <c:numCache>
                <c:formatCode>_(* #,##0_);_(* \(#,##0\);_(* "-"_);_(@_)</c:formatCode>
                <c:ptCount val="9"/>
                <c:pt idx="2">
                  <c:v>525000000</c:v>
                </c:pt>
                <c:pt idx="5">
                  <c:v>518000000</c:v>
                </c:pt>
                <c:pt idx="6">
                  <c:v>570000000</c:v>
                </c:pt>
                <c:pt idx="7">
                  <c:v>390000000</c:v>
                </c:pt>
                <c:pt idx="8">
                  <c:v>2003000000</c:v>
                </c:pt>
              </c:numCache>
            </c:numRef>
          </c:val>
        </c:ser>
        <c:ser>
          <c:idx val="2"/>
          <c:order val="2"/>
          <c:tx>
            <c:v>JUMLAH</c:v>
          </c:tx>
          <c:invertIfNegative val="0"/>
          <c:val>
            <c:numRef>
              <c:f>PAGU!$L$62:$T$62</c:f>
              <c:numCache>
                <c:formatCode>_(* #,##0_);_(* \(#,##0\);_(* "-"_);_(@_)</c:formatCode>
                <c:ptCount val="9"/>
                <c:pt idx="2">
                  <c:v>525000000</c:v>
                </c:pt>
                <c:pt idx="5">
                  <c:v>1043000000</c:v>
                </c:pt>
                <c:pt idx="6">
                  <c:v>1613000000</c:v>
                </c:pt>
                <c:pt idx="7">
                  <c:v>2003000000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6033184"/>
        <c:axId val="1126034816"/>
      </c:barChart>
      <c:catAx>
        <c:axId val="1126033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26034816"/>
        <c:crosses val="autoZero"/>
        <c:auto val="1"/>
        <c:lblAlgn val="ctr"/>
        <c:lblOffset val="100"/>
        <c:noMultiLvlLbl val="0"/>
      </c:catAx>
      <c:valAx>
        <c:axId val="1126034816"/>
        <c:scaling>
          <c:orientation val="minMax"/>
          <c:max val="5000000000"/>
          <c:min val="100000000"/>
        </c:scaling>
        <c:delete val="0"/>
        <c:axPos val="l"/>
        <c:majorGridlines/>
        <c:title>
          <c:overlay val="0"/>
        </c:title>
        <c:numFmt formatCode="_(* #,##0_);_(* \(#,##0\);_(* &quot;-&quot;_);_(@_)" sourceLinked="1"/>
        <c:majorTickMark val="none"/>
        <c:minorTickMark val="none"/>
        <c:tickLblPos val="nextTo"/>
        <c:crossAx val="1126033184"/>
        <c:crosses val="autoZero"/>
        <c:crossBetween val="between"/>
        <c:majorUnit val="200000000"/>
        <c:dispUnits>
          <c:builtInUnit val="millions"/>
          <c:dispUnitsLbl>
            <c:layout>
              <c:manualLayout>
                <c:xMode val="edge"/>
                <c:yMode val="edge"/>
                <c:x val="1.988700706522583E-2"/>
                <c:y val="0.32243226714278805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id-ID"/>
                    <a:t>(NILAI PAGU</a:t>
                  </a:r>
                  <a:r>
                    <a:rPr lang="id-ID" baseline="0"/>
                    <a:t> X 1.000.000) </a:t>
                  </a:r>
                  <a:endParaRPr lang="id-ID"/>
                </a:p>
              </c:rich>
            </c:tx>
          </c:dispUnitsLbl>
        </c:dispUnits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/>
              <a:t>KONDISI LELANG PENGADAAN BARANG/JASA</a:t>
            </a:r>
            <a:r>
              <a:rPr lang="id-ID" baseline="0"/>
              <a:t> KABUPATEN DHARMASRAYA TAHUN ANGGARAN 2017</a:t>
            </a:r>
            <a:endParaRPr lang="id-ID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TARGET</c:v>
          </c:tx>
          <c:invertIfNegative val="0"/>
          <c:cat>
            <c:strRef>
              <c:f>PAGU!$B$4:$K$4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14-Agu</c:v>
                </c:pt>
                <c:pt idx="8">
                  <c:v>TOTAL</c:v>
                </c:pt>
                <c:pt idx="9">
                  <c:v>SISA PAGU</c:v>
                </c:pt>
              </c:strCache>
            </c:strRef>
          </c:cat>
          <c:val>
            <c:numRef>
              <c:f>PAGU!$B$16:$J$16</c:f>
              <c:numCache>
                <c:formatCode>_(* #,##0_);_(* \(#,##0\);_(* "-"_);_(@_)</c:formatCode>
                <c:ptCount val="9"/>
                <c:pt idx="0">
                  <c:v>58494203750</c:v>
                </c:pt>
                <c:pt idx="1">
                  <c:v>7558500000</c:v>
                </c:pt>
                <c:pt idx="2">
                  <c:v>78057322000</c:v>
                </c:pt>
                <c:pt idx="3">
                  <c:v>67536160000</c:v>
                </c:pt>
                <c:pt idx="4">
                  <c:v>42215575000</c:v>
                </c:pt>
                <c:pt idx="5">
                  <c:v>5982893000</c:v>
                </c:pt>
                <c:pt idx="6">
                  <c:v>5709000000</c:v>
                </c:pt>
                <c:pt idx="8">
                  <c:v>265553653750</c:v>
                </c:pt>
              </c:numCache>
            </c:numRef>
          </c:val>
        </c:ser>
        <c:ser>
          <c:idx val="1"/>
          <c:order val="1"/>
          <c:tx>
            <c:v>REALISASI</c:v>
          </c:tx>
          <c:invertIfNegative val="0"/>
          <c:cat>
            <c:strRef>
              <c:f>PAGU!$B$4:$K$4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14-Agu</c:v>
                </c:pt>
                <c:pt idx="8">
                  <c:v>TOTAL</c:v>
                </c:pt>
                <c:pt idx="9">
                  <c:v>SISA PAGU</c:v>
                </c:pt>
              </c:strCache>
            </c:strRef>
          </c:cat>
          <c:val>
            <c:numRef>
              <c:f>PAGU!$B$31:$J$31</c:f>
              <c:numCache>
                <c:formatCode>_(* #,##0_);_(* \(#,##0\);_(* "-"_);_(@_)</c:formatCode>
                <c:ptCount val="9"/>
                <c:pt idx="0">
                  <c:v>55950000000</c:v>
                </c:pt>
                <c:pt idx="1">
                  <c:v>4147364000</c:v>
                </c:pt>
                <c:pt idx="2">
                  <c:v>20471318000</c:v>
                </c:pt>
                <c:pt idx="3">
                  <c:v>49599640000</c:v>
                </c:pt>
                <c:pt idx="4">
                  <c:v>22650000000</c:v>
                </c:pt>
                <c:pt idx="5">
                  <c:v>39760075000</c:v>
                </c:pt>
                <c:pt idx="6">
                  <c:v>15585500000</c:v>
                </c:pt>
                <c:pt idx="7">
                  <c:v>5797060000</c:v>
                </c:pt>
                <c:pt idx="8">
                  <c:v>212238897000</c:v>
                </c:pt>
              </c:numCache>
            </c:numRef>
          </c:val>
        </c:ser>
        <c:ser>
          <c:idx val="2"/>
          <c:order val="2"/>
          <c:tx>
            <c:v>JUMLAH</c:v>
          </c:tx>
          <c:invertIfNegative val="0"/>
          <c:cat>
            <c:strRef>
              <c:f>PAGU!$B$4:$K$4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14-Agu</c:v>
                </c:pt>
                <c:pt idx="8">
                  <c:v>TOTAL</c:v>
                </c:pt>
                <c:pt idx="9">
                  <c:v>SISA PAGU</c:v>
                </c:pt>
              </c:strCache>
            </c:strRef>
          </c:cat>
          <c:val>
            <c:numRef>
              <c:f>PAGU!$A$72:$H$72</c:f>
              <c:numCache>
                <c:formatCode>_(* #,##0_);_(* \(#,##0\);_(* "-"_);_(@_)</c:formatCode>
                <c:ptCount val="8"/>
                <c:pt idx="0">
                  <c:v>58494203750</c:v>
                </c:pt>
                <c:pt idx="1">
                  <c:v>62668567750</c:v>
                </c:pt>
                <c:pt idx="2">
                  <c:v>83139885750</c:v>
                </c:pt>
                <c:pt idx="3">
                  <c:v>132739525750</c:v>
                </c:pt>
                <c:pt idx="4">
                  <c:v>155389525750</c:v>
                </c:pt>
                <c:pt idx="5">
                  <c:v>195149600750</c:v>
                </c:pt>
                <c:pt idx="6">
                  <c:v>210735100750</c:v>
                </c:pt>
                <c:pt idx="7">
                  <c:v>216532160750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3546992"/>
        <c:axId val="1123548624"/>
      </c:barChart>
      <c:catAx>
        <c:axId val="1123546992"/>
        <c:scaling>
          <c:orientation val="minMax"/>
        </c:scaling>
        <c:delete val="0"/>
        <c:axPos val="b"/>
        <c:title>
          <c:overlay val="0"/>
        </c:title>
        <c:numFmt formatCode="General" sourceLinked="0"/>
        <c:majorTickMark val="out"/>
        <c:minorTickMark val="none"/>
        <c:tickLblPos val="nextTo"/>
        <c:crossAx val="1123548624"/>
        <c:crosses val="autoZero"/>
        <c:auto val="1"/>
        <c:lblAlgn val="ctr"/>
        <c:lblOffset val="100"/>
        <c:noMultiLvlLbl val="0"/>
      </c:catAx>
      <c:valAx>
        <c:axId val="1123548624"/>
        <c:scaling>
          <c:orientation val="minMax"/>
          <c:max val="2500000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d-ID"/>
                  <a:t>(PAGU X 1.000.000.000)</a:t>
                </a:r>
              </a:p>
            </c:rich>
          </c:tx>
          <c:overlay val="0"/>
        </c:title>
        <c:numFmt formatCode="_(* #,##0_);_(* \(#,##0\);_(* &quot;-&quot;_);_(@_)" sourceLinked="1"/>
        <c:majorTickMark val="out"/>
        <c:minorTickMark val="none"/>
        <c:tickLblPos val="nextTo"/>
        <c:crossAx val="1123546992"/>
        <c:crosses val="autoZero"/>
        <c:crossBetween val="between"/>
        <c:majorUnit val="10000000000"/>
        <c:dispUnits>
          <c:builtInUnit val="billions"/>
        </c:dispUnits>
      </c:valAx>
      <c:dTable>
        <c:showHorzBorder val="1"/>
        <c:showVertBorder val="1"/>
        <c:showOutline val="1"/>
        <c:showKeys val="1"/>
      </c:dTable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/>
              <a:t>KONDISI PROSES PENGADAAN BARANG/JASA PERKIMTAN</a:t>
            </a:r>
          </a:p>
        </c:rich>
      </c:tx>
      <c:layout>
        <c:manualLayout>
          <c:xMode val="edge"/>
          <c:yMode val="edge"/>
          <c:x val="0.13620777694436778"/>
          <c:y val="1.25122197342828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TARGET</c:v>
          </c:tx>
          <c:invertIfNegative val="0"/>
          <c:cat>
            <c:strRef>
              <c:f>PAGU!$A$40:$J$40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14-Agu</c:v>
                </c:pt>
                <c:pt idx="8">
                  <c:v>TOTAL</c:v>
                </c:pt>
                <c:pt idx="9">
                  <c:v>SISA</c:v>
                </c:pt>
              </c:strCache>
            </c:strRef>
          </c:cat>
          <c:val>
            <c:numRef>
              <c:f>PAGU!$A$41:$J$41</c:f>
              <c:numCache>
                <c:formatCode>_(* #,##0_);_(* \(#,##0\);_(* "-"_);_(@_)</c:formatCode>
                <c:ptCount val="10"/>
                <c:pt idx="4">
                  <c:v>4850000000</c:v>
                </c:pt>
                <c:pt idx="8">
                  <c:v>4850000000</c:v>
                </c:pt>
              </c:numCache>
            </c:numRef>
          </c:val>
        </c:ser>
        <c:ser>
          <c:idx val="1"/>
          <c:order val="1"/>
          <c:tx>
            <c:v>REALISASI</c:v>
          </c:tx>
          <c:invertIfNegative val="0"/>
          <c:cat>
            <c:strRef>
              <c:f>PAGU!$A$40:$J$40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14-Agu</c:v>
                </c:pt>
                <c:pt idx="8">
                  <c:v>TOTAL</c:v>
                </c:pt>
                <c:pt idx="9">
                  <c:v>SISA</c:v>
                </c:pt>
              </c:strCache>
            </c:strRef>
          </c:cat>
          <c:val>
            <c:numRef>
              <c:f>PAGU!$A$42:$J$42</c:f>
              <c:numCache>
                <c:formatCode>_(* #,##0_);_(* \(#,##0\);_(* "-"_);_(@_)</c:formatCode>
                <c:ptCount val="10"/>
                <c:pt idx="6">
                  <c:v>4600000000</c:v>
                </c:pt>
                <c:pt idx="7">
                  <c:v>250000000</c:v>
                </c:pt>
                <c:pt idx="8">
                  <c:v>4850000000</c:v>
                </c:pt>
              </c:numCache>
            </c:numRef>
          </c:val>
        </c:ser>
        <c:ser>
          <c:idx val="2"/>
          <c:order val="2"/>
          <c:tx>
            <c:v>JUMLAH</c:v>
          </c:tx>
          <c:invertIfNegative val="0"/>
          <c:cat>
            <c:strRef>
              <c:f>PAGU!$A$40:$J$40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14-Agu</c:v>
                </c:pt>
                <c:pt idx="8">
                  <c:v>TOTAL</c:v>
                </c:pt>
                <c:pt idx="9">
                  <c:v>SISA</c:v>
                </c:pt>
              </c:strCache>
            </c:strRef>
          </c:cat>
          <c:val>
            <c:numRef>
              <c:f>PAGU!$A$43:$J$43</c:f>
              <c:numCache>
                <c:formatCode>_(* #,##0_);_(* \(#,##0\);_(* "-"_);_(@_)</c:formatCode>
                <c:ptCount val="10"/>
                <c:pt idx="6">
                  <c:v>4600000000</c:v>
                </c:pt>
                <c:pt idx="7">
                  <c:v>4850000000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2672496"/>
        <c:axId val="1252676848"/>
      </c:barChart>
      <c:catAx>
        <c:axId val="1252672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52676848"/>
        <c:crosses val="autoZero"/>
        <c:auto val="1"/>
        <c:lblAlgn val="ctr"/>
        <c:lblOffset val="100"/>
        <c:noMultiLvlLbl val="0"/>
      </c:catAx>
      <c:valAx>
        <c:axId val="1252676848"/>
        <c:scaling>
          <c:orientation val="minMax"/>
          <c:max val="15000000000"/>
          <c:min val="5000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d-ID"/>
                  <a:t>(NILAI PAGU X 1.000.000)</a:t>
                </a:r>
              </a:p>
            </c:rich>
          </c:tx>
          <c:overlay val="0"/>
        </c:title>
        <c:numFmt formatCode="_(* #,##0_);_(* \(#,##0\);_(* &quot;-&quot;_);_(@_)" sourceLinked="1"/>
        <c:majorTickMark val="none"/>
        <c:minorTickMark val="none"/>
        <c:tickLblPos val="nextTo"/>
        <c:crossAx val="1252672496"/>
        <c:crosses val="autoZero"/>
        <c:crossBetween val="between"/>
        <c:majorUnit val="500000000"/>
        <c:dispUnits>
          <c:builtInUnit val="millions"/>
        </c:dispUnits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435476483929414E-2"/>
          <c:y val="0.15085255854649851"/>
          <c:w val="0.83229469149786794"/>
          <c:h val="0.7493598583983818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'rekap dari RUP'!$C$36:$I$36</c:f>
              <c:strCache>
                <c:ptCount val="7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</c:strCache>
            </c:strRef>
          </c:cat>
          <c:val>
            <c:numRef>
              <c:f>'rekap dari RUP'!$C$48:$I$48</c:f>
              <c:numCache>
                <c:formatCode>General</c:formatCode>
                <c:ptCount val="7"/>
                <c:pt idx="0">
                  <c:v>5</c:v>
                </c:pt>
                <c:pt idx="1">
                  <c:v>6</c:v>
                </c:pt>
                <c:pt idx="2">
                  <c:v>12</c:v>
                </c:pt>
                <c:pt idx="3">
                  <c:v>14</c:v>
                </c:pt>
                <c:pt idx="4">
                  <c:v>24</c:v>
                </c:pt>
                <c:pt idx="5">
                  <c:v>10</c:v>
                </c:pt>
                <c:pt idx="6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2688128"/>
        <c:axId val="1232687584"/>
      </c:barChart>
      <c:catAx>
        <c:axId val="1232688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32687584"/>
        <c:crosses val="autoZero"/>
        <c:auto val="1"/>
        <c:lblAlgn val="ctr"/>
        <c:lblOffset val="100"/>
        <c:noMultiLvlLbl val="0"/>
      </c:catAx>
      <c:valAx>
        <c:axId val="1232687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2688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/>
              <a:t>KONDISI PENGADAAN DPUPR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TARGET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grafik!$L$4:$T$4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TOTAL</c:v>
                </c:pt>
                <c:pt idx="8">
                  <c:v>SISA</c:v>
                </c:pt>
              </c:strCache>
            </c:strRef>
          </c:cat>
          <c:val>
            <c:numRef>
              <c:f>grafik!$L$5:$T$5</c:f>
              <c:numCache>
                <c:formatCode>General</c:formatCode>
                <c:ptCount val="9"/>
                <c:pt idx="0">
                  <c:v>5</c:v>
                </c:pt>
                <c:pt idx="1">
                  <c:v>2</c:v>
                </c:pt>
                <c:pt idx="2">
                  <c:v>51</c:v>
                </c:pt>
                <c:pt idx="3">
                  <c:v>16</c:v>
                </c:pt>
                <c:pt idx="4">
                  <c:v>15</c:v>
                </c:pt>
                <c:pt idx="5">
                  <c:v>6</c:v>
                </c:pt>
                <c:pt idx="6">
                  <c:v>6</c:v>
                </c:pt>
                <c:pt idx="7">
                  <c:v>101</c:v>
                </c:pt>
                <c:pt idx="8">
                  <c:v>49</c:v>
                </c:pt>
              </c:numCache>
            </c:numRef>
          </c:val>
        </c:ser>
        <c:ser>
          <c:idx val="1"/>
          <c:order val="1"/>
          <c:tx>
            <c:v>REALISASI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grafik!$L$4:$T$4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TOTAL</c:v>
                </c:pt>
                <c:pt idx="8">
                  <c:v>SISA</c:v>
                </c:pt>
              </c:strCache>
            </c:strRef>
          </c:cat>
          <c:val>
            <c:numRef>
              <c:f>grafik!$L$9:$S$9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15</c:v>
                </c:pt>
                <c:pt idx="5">
                  <c:v>6</c:v>
                </c:pt>
                <c:pt idx="6">
                  <c:v>4</c:v>
                </c:pt>
                <c:pt idx="7">
                  <c:v>52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32688672"/>
        <c:axId val="1232689216"/>
      </c:barChart>
      <c:catAx>
        <c:axId val="1232688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32689216"/>
        <c:crosses val="autoZero"/>
        <c:auto val="1"/>
        <c:lblAlgn val="ctr"/>
        <c:lblOffset val="100"/>
        <c:noMultiLvlLbl val="0"/>
      </c:catAx>
      <c:valAx>
        <c:axId val="1232689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26886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/>
              <a:t>KONDISI PENGADAAN DINKES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TARGET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grafik!$M$29:$V$29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14-Agu</c:v>
                </c:pt>
                <c:pt idx="8">
                  <c:v>TOTAL</c:v>
                </c:pt>
                <c:pt idx="9">
                  <c:v>SISA</c:v>
                </c:pt>
              </c:strCache>
            </c:strRef>
          </c:cat>
          <c:val>
            <c:numRef>
              <c:f>grafik!$M$30:$V$30</c:f>
              <c:numCache>
                <c:formatCode>General</c:formatCode>
                <c:ptCount val="10"/>
                <c:pt idx="1">
                  <c:v>2</c:v>
                </c:pt>
                <c:pt idx="2">
                  <c:v>6</c:v>
                </c:pt>
                <c:pt idx="3">
                  <c:v>1</c:v>
                </c:pt>
                <c:pt idx="8">
                  <c:v>9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v>REALISASI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grafik!$M$29:$V$29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14-Agu</c:v>
                </c:pt>
                <c:pt idx="8">
                  <c:v>TOTAL</c:v>
                </c:pt>
                <c:pt idx="9">
                  <c:v>SISA</c:v>
                </c:pt>
              </c:strCache>
            </c:strRef>
          </c:cat>
          <c:val>
            <c:numRef>
              <c:f>grafik!$M$34:$U$34</c:f>
              <c:numCache>
                <c:formatCode>General</c:formatCode>
                <c:ptCount val="9"/>
                <c:pt idx="3">
                  <c:v>3</c:v>
                </c:pt>
                <c:pt idx="4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32689760"/>
        <c:axId val="1232690304"/>
      </c:barChart>
      <c:catAx>
        <c:axId val="1232689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32690304"/>
        <c:crosses val="autoZero"/>
        <c:auto val="1"/>
        <c:lblAlgn val="ctr"/>
        <c:lblOffset val="100"/>
        <c:noMultiLvlLbl val="0"/>
      </c:catAx>
      <c:valAx>
        <c:axId val="1232690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2689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/>
              <a:t>KONDISI PENGADAAN DISTAN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TARGET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grafik!$W$4:$AF$4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14-Agu</c:v>
                </c:pt>
                <c:pt idx="8">
                  <c:v>TOTAL</c:v>
                </c:pt>
                <c:pt idx="9">
                  <c:v>SISA</c:v>
                </c:pt>
              </c:strCache>
            </c:strRef>
          </c:cat>
          <c:val>
            <c:numRef>
              <c:f>grafik!$W$5:$AF$5</c:f>
              <c:numCache>
                <c:formatCode>General</c:formatCode>
                <c:ptCount val="10"/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8">
                  <c:v>12</c:v>
                </c:pt>
                <c:pt idx="9">
                  <c:v>6</c:v>
                </c:pt>
              </c:numCache>
            </c:numRef>
          </c:val>
        </c:ser>
        <c:ser>
          <c:idx val="1"/>
          <c:order val="1"/>
          <c:tx>
            <c:v>REALISASI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grafik!$W$4:$AF$4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14-Agu</c:v>
                </c:pt>
                <c:pt idx="8">
                  <c:v>TOTAL</c:v>
                </c:pt>
                <c:pt idx="9">
                  <c:v>SISA</c:v>
                </c:pt>
              </c:strCache>
            </c:strRef>
          </c:cat>
          <c:val>
            <c:numRef>
              <c:f>grafik!$W$9:$AE$9</c:f>
              <c:numCache>
                <c:formatCode>General</c:formatCode>
                <c:ptCount val="9"/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26643328"/>
        <c:axId val="1126641696"/>
      </c:barChart>
      <c:catAx>
        <c:axId val="1126643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26641696"/>
        <c:crosses val="autoZero"/>
        <c:auto val="1"/>
        <c:lblAlgn val="ctr"/>
        <c:lblOffset val="100"/>
        <c:noMultiLvlLbl val="0"/>
      </c:catAx>
      <c:valAx>
        <c:axId val="1126641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6643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/>
              <a:t>KONDISI PENGADAAN DISPERKIMTAN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TARGET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grafik!$W$33:$AF$33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14-Agu</c:v>
                </c:pt>
                <c:pt idx="8">
                  <c:v>TOTAL</c:v>
                </c:pt>
                <c:pt idx="9">
                  <c:v>SISA</c:v>
                </c:pt>
              </c:strCache>
            </c:strRef>
          </c:cat>
          <c:val>
            <c:numRef>
              <c:f>grafik!$W$34:$AF$34</c:f>
              <c:numCache>
                <c:formatCode>General</c:formatCode>
                <c:ptCount val="10"/>
                <c:pt idx="4">
                  <c:v>9</c:v>
                </c:pt>
                <c:pt idx="8">
                  <c:v>9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v>REALISASI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grafik!$W$33:$AF$33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14-Agu</c:v>
                </c:pt>
                <c:pt idx="8">
                  <c:v>TOTAL</c:v>
                </c:pt>
                <c:pt idx="9">
                  <c:v>SISA</c:v>
                </c:pt>
              </c:strCache>
            </c:strRef>
          </c:cat>
          <c:val>
            <c:numRef>
              <c:f>grafik!$W$38:$AE$38</c:f>
              <c:numCache>
                <c:formatCode>General</c:formatCode>
                <c:ptCount val="9"/>
                <c:pt idx="6">
                  <c:v>8</c:v>
                </c:pt>
                <c:pt idx="7">
                  <c:v>1</c:v>
                </c:pt>
                <c:pt idx="8">
                  <c:v>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26642240"/>
        <c:axId val="1126644416"/>
      </c:barChart>
      <c:catAx>
        <c:axId val="1126642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26644416"/>
        <c:crosses val="autoZero"/>
        <c:auto val="1"/>
        <c:lblAlgn val="ctr"/>
        <c:lblOffset val="100"/>
        <c:noMultiLvlLbl val="0"/>
      </c:catAx>
      <c:valAx>
        <c:axId val="1126644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6642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/>
              <a:t>TARGET DAN REALISASI PENGADAAN BARANG/JASA KAB. DHARMASRAYA TAHUN ANGGARAN 2017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TARGET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grafik!$C$34:$K$34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TOTAL</c:v>
                </c:pt>
                <c:pt idx="8">
                  <c:v>SISA</c:v>
                </c:pt>
              </c:strCache>
            </c:strRef>
          </c:cat>
          <c:val>
            <c:numRef>
              <c:f>grafik!$C$35:$K$35</c:f>
              <c:numCache>
                <c:formatCode>General</c:formatCode>
                <c:ptCount val="9"/>
                <c:pt idx="0">
                  <c:v>7</c:v>
                </c:pt>
                <c:pt idx="1">
                  <c:v>4</c:v>
                </c:pt>
                <c:pt idx="2">
                  <c:v>62</c:v>
                </c:pt>
                <c:pt idx="3">
                  <c:v>27</c:v>
                </c:pt>
                <c:pt idx="4">
                  <c:v>34</c:v>
                </c:pt>
                <c:pt idx="5">
                  <c:v>10</c:v>
                </c:pt>
                <c:pt idx="6">
                  <c:v>9</c:v>
                </c:pt>
                <c:pt idx="7">
                  <c:v>153</c:v>
                </c:pt>
                <c:pt idx="8">
                  <c:v>64</c:v>
                </c:pt>
              </c:numCache>
            </c:numRef>
          </c:val>
        </c:ser>
        <c:ser>
          <c:idx val="1"/>
          <c:order val="1"/>
          <c:tx>
            <c:v>REALISASI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grafik!$C$34:$K$34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TOTAL</c:v>
                </c:pt>
                <c:pt idx="8">
                  <c:v>SISA</c:v>
                </c:pt>
              </c:strCache>
            </c:strRef>
          </c:cat>
          <c:val>
            <c:numRef>
              <c:f>grafik!$C$39:$J$39</c:f>
              <c:numCache>
                <c:formatCode>General</c:formatCode>
                <c:ptCount val="8"/>
                <c:pt idx="0">
                  <c:v>5</c:v>
                </c:pt>
                <c:pt idx="1">
                  <c:v>6</c:v>
                </c:pt>
                <c:pt idx="2">
                  <c:v>12</c:v>
                </c:pt>
                <c:pt idx="3">
                  <c:v>14</c:v>
                </c:pt>
                <c:pt idx="4">
                  <c:v>22</c:v>
                </c:pt>
                <c:pt idx="5">
                  <c:v>10</c:v>
                </c:pt>
                <c:pt idx="6">
                  <c:v>20</c:v>
                </c:pt>
                <c:pt idx="7">
                  <c:v>89</c:v>
                </c:pt>
              </c:numCache>
            </c:numRef>
          </c:val>
        </c:ser>
        <c:ser>
          <c:idx val="2"/>
          <c:order val="2"/>
          <c:tx>
            <c:v>"TARGET PAGU  = 267.242.293.750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REALISASI PAGU  = 213.997.597.000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126647136"/>
        <c:axId val="1126643872"/>
      </c:barChart>
      <c:catAx>
        <c:axId val="1126647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26643872"/>
        <c:crosses val="autoZero"/>
        <c:auto val="1"/>
        <c:lblAlgn val="ctr"/>
        <c:lblOffset val="100"/>
        <c:noMultiLvlLbl val="0"/>
      </c:catAx>
      <c:valAx>
        <c:axId val="1126643872"/>
        <c:scaling>
          <c:orientation val="minMax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#,##0_);\(#,##0\)" sourceLinked="0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id-ID"/>
          </a:p>
        </c:txPr>
        <c:crossAx val="1126647136"/>
        <c:crosses val="autoZero"/>
        <c:crossBetween val="between"/>
        <c:majorUnit val="10"/>
      </c:valAx>
    </c:plotArea>
    <c:legend>
      <c:legendPos val="r"/>
      <c:overlay val="0"/>
    </c:legend>
    <c:plotVisOnly val="1"/>
    <c:dispBlanksAs val="gap"/>
    <c:showDLblsOverMax val="0"/>
  </c:chart>
  <c:spPr>
    <a:ln cap="flat">
      <a:round/>
    </a:ln>
    <a:effectLst>
      <a:outerShdw blurRad="50800" dist="50800" dir="5400000" sx="2000" sy="2000" algn="ctr" rotWithShape="0">
        <a:srgbClr val="000000">
          <a:alpha val="43137"/>
        </a:srgbClr>
      </a:outerShdw>
    </a:effectLst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/>
              <a:t>TARGET DAN REALISASI PENGADAAN BARANG/JASA KAB. DHARMASRAYA TAHUN ANGGARAN 2017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TARGET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grafik!$C$73:$L$73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14-Agu</c:v>
                </c:pt>
                <c:pt idx="8">
                  <c:v>total</c:v>
                </c:pt>
                <c:pt idx="9">
                  <c:v>sisa</c:v>
                </c:pt>
              </c:strCache>
            </c:strRef>
          </c:cat>
          <c:val>
            <c:numRef>
              <c:f>grafik!$C$74:$L$74</c:f>
              <c:numCache>
                <c:formatCode>General</c:formatCode>
                <c:ptCount val="10"/>
                <c:pt idx="0">
                  <c:v>7</c:v>
                </c:pt>
                <c:pt idx="1">
                  <c:v>6</c:v>
                </c:pt>
                <c:pt idx="2">
                  <c:v>60</c:v>
                </c:pt>
                <c:pt idx="3">
                  <c:v>30</c:v>
                </c:pt>
                <c:pt idx="4">
                  <c:v>33</c:v>
                </c:pt>
                <c:pt idx="5">
                  <c:v>10</c:v>
                </c:pt>
                <c:pt idx="6">
                  <c:v>8</c:v>
                </c:pt>
                <c:pt idx="7">
                  <c:v>0</c:v>
                </c:pt>
                <c:pt idx="8">
                  <c:v>154</c:v>
                </c:pt>
                <c:pt idx="9">
                  <c:v>57</c:v>
                </c:pt>
              </c:numCache>
            </c:numRef>
          </c:val>
        </c:ser>
        <c:ser>
          <c:idx val="1"/>
          <c:order val="1"/>
          <c:tx>
            <c:v>REALISASI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grafik!$C$73:$L$73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14-Agu</c:v>
                </c:pt>
                <c:pt idx="8">
                  <c:v>total</c:v>
                </c:pt>
                <c:pt idx="9">
                  <c:v>sisa</c:v>
                </c:pt>
              </c:strCache>
            </c:strRef>
          </c:cat>
          <c:val>
            <c:numRef>
              <c:f>grafik!$C$78:$K$78</c:f>
              <c:numCache>
                <c:formatCode>General</c:formatCode>
                <c:ptCount val="9"/>
                <c:pt idx="0">
                  <c:v>5</c:v>
                </c:pt>
                <c:pt idx="1">
                  <c:v>6</c:v>
                </c:pt>
                <c:pt idx="2">
                  <c:v>12</c:v>
                </c:pt>
                <c:pt idx="3">
                  <c:v>14</c:v>
                </c:pt>
                <c:pt idx="4">
                  <c:v>22</c:v>
                </c:pt>
                <c:pt idx="5">
                  <c:v>10</c:v>
                </c:pt>
                <c:pt idx="6">
                  <c:v>20</c:v>
                </c:pt>
                <c:pt idx="7">
                  <c:v>8</c:v>
                </c:pt>
                <c:pt idx="8">
                  <c:v>97</c:v>
                </c:pt>
              </c:numCache>
            </c:numRef>
          </c:val>
        </c:ser>
        <c:ser>
          <c:idx val="2"/>
          <c:order val="2"/>
          <c:tx>
            <c:v>"TARGET PAGU  = 267.242.293.750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grafik!$C$73:$L$73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14-Agu</c:v>
                </c:pt>
                <c:pt idx="8">
                  <c:v>total</c:v>
                </c:pt>
                <c:pt idx="9">
                  <c:v>sisa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REALISASI PAGU  = 213.997.597.000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grafik!$C$73:$L$73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14-Agu</c:v>
                </c:pt>
                <c:pt idx="8">
                  <c:v>total</c:v>
                </c:pt>
                <c:pt idx="9">
                  <c:v>sisa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126646592"/>
        <c:axId val="1126246144"/>
      </c:barChart>
      <c:catAx>
        <c:axId val="1126646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26246144"/>
        <c:crosses val="autoZero"/>
        <c:auto val="1"/>
        <c:lblAlgn val="ctr"/>
        <c:lblOffset val="100"/>
        <c:noMultiLvlLbl val="0"/>
      </c:catAx>
      <c:valAx>
        <c:axId val="1126246144"/>
        <c:scaling>
          <c:orientation val="minMax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#,##0_);\(#,##0\)" sourceLinked="0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id-ID"/>
          </a:p>
        </c:txPr>
        <c:crossAx val="1126646592"/>
        <c:crosses val="autoZero"/>
        <c:crossBetween val="between"/>
        <c:majorUnit val="10"/>
      </c:valAx>
    </c:plotArea>
    <c:legend>
      <c:legendPos val="r"/>
      <c:overlay val="0"/>
    </c:legend>
    <c:plotVisOnly val="1"/>
    <c:dispBlanksAs val="gap"/>
    <c:showDLblsOverMax val="0"/>
  </c:chart>
  <c:spPr>
    <a:ln cap="flat">
      <a:round/>
    </a:ln>
    <a:effectLst>
      <a:outerShdw blurRad="50800" dist="50800" dir="5400000" sx="2000" sy="2000" algn="ctr" rotWithShape="0">
        <a:srgbClr val="000000">
          <a:alpha val="43137"/>
        </a:srgbClr>
      </a:outerShdw>
    </a:effectLst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'rekap 2'!$B$11:$B$21</c:f>
              <c:strCache>
                <c:ptCount val="11"/>
                <c:pt idx="0">
                  <c:v>DPU</c:v>
                </c:pt>
                <c:pt idx="1">
                  <c:v>DINKES</c:v>
                </c:pt>
                <c:pt idx="2">
                  <c:v>DPRD</c:v>
                </c:pt>
                <c:pt idx="3">
                  <c:v>DISKUMPERDAG</c:v>
                </c:pt>
                <c:pt idx="4">
                  <c:v>DISKOMINFO</c:v>
                </c:pt>
                <c:pt idx="5">
                  <c:v>DISPERKIMTAN</c:v>
                </c:pt>
                <c:pt idx="6">
                  <c:v>DINAS PERTANIAN</c:v>
                </c:pt>
                <c:pt idx="7">
                  <c:v>RSUD</c:v>
                </c:pt>
                <c:pt idx="8">
                  <c:v>SETDA</c:v>
                </c:pt>
                <c:pt idx="9">
                  <c:v>DINAS PENDIDIKAN</c:v>
                </c:pt>
                <c:pt idx="10">
                  <c:v>DINSOSP3AP2KB</c:v>
                </c:pt>
              </c:strCache>
            </c:strRef>
          </c:cat>
          <c:val>
            <c:numRef>
              <c:f>'rekap 2'!$C$11:$C$21</c:f>
              <c:numCache>
                <c:formatCode>General</c:formatCode>
                <c:ptCount val="11"/>
                <c:pt idx="0">
                  <c:v>77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9</c:v>
                </c:pt>
                <c:pt idx="9">
                  <c:v>4</c:v>
                </c:pt>
                <c:pt idx="10">
                  <c:v>2</c:v>
                </c:pt>
              </c:numCache>
            </c:numRef>
          </c:val>
        </c:ser>
        <c:ser>
          <c:idx val="1"/>
          <c:order val="1"/>
          <c:tx>
            <c:strRef>
              <c:f>'rekap 2'!$B$11:$B$21</c:f>
              <c:strCache>
                <c:ptCount val="11"/>
                <c:pt idx="0">
                  <c:v>DPU</c:v>
                </c:pt>
                <c:pt idx="1">
                  <c:v>DINKES</c:v>
                </c:pt>
                <c:pt idx="2">
                  <c:v>DPRD</c:v>
                </c:pt>
                <c:pt idx="3">
                  <c:v>DISKUMPERDAG</c:v>
                </c:pt>
                <c:pt idx="4">
                  <c:v>DISKOMINFO</c:v>
                </c:pt>
                <c:pt idx="5">
                  <c:v>DISPERKIMTAN</c:v>
                </c:pt>
                <c:pt idx="6">
                  <c:v>DINAS PERTANIAN</c:v>
                </c:pt>
                <c:pt idx="7">
                  <c:v>RSUD</c:v>
                </c:pt>
                <c:pt idx="8">
                  <c:v>SETDA</c:v>
                </c:pt>
                <c:pt idx="9">
                  <c:v>DINAS PENDIDIKAN</c:v>
                </c:pt>
                <c:pt idx="10">
                  <c:v>DINSOSP3AP2KB</c:v>
                </c:pt>
              </c:strCache>
            </c:strRef>
          </c:tx>
          <c:invertIfNegative val="0"/>
          <c:cat>
            <c:strRef>
              <c:f>'rekap 2'!$B$11:$B$21</c:f>
              <c:strCache>
                <c:ptCount val="11"/>
                <c:pt idx="0">
                  <c:v>DPU</c:v>
                </c:pt>
                <c:pt idx="1">
                  <c:v>DINKES</c:v>
                </c:pt>
                <c:pt idx="2">
                  <c:v>DPRD</c:v>
                </c:pt>
                <c:pt idx="3">
                  <c:v>DISKUMPERDAG</c:v>
                </c:pt>
                <c:pt idx="4">
                  <c:v>DISKOMINFO</c:v>
                </c:pt>
                <c:pt idx="5">
                  <c:v>DISPERKIMTAN</c:v>
                </c:pt>
                <c:pt idx="6">
                  <c:v>DINAS PERTANIAN</c:v>
                </c:pt>
                <c:pt idx="7">
                  <c:v>RSUD</c:v>
                </c:pt>
                <c:pt idx="8">
                  <c:v>SETDA</c:v>
                </c:pt>
                <c:pt idx="9">
                  <c:v>DINAS PENDIDIKAN</c:v>
                </c:pt>
                <c:pt idx="10">
                  <c:v>DINSOSP3AP2KB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6248320"/>
        <c:axId val="1126251040"/>
      </c:barChart>
      <c:catAx>
        <c:axId val="1126248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26251040"/>
        <c:crosses val="autoZero"/>
        <c:auto val="1"/>
        <c:lblAlgn val="ctr"/>
        <c:lblOffset val="100"/>
        <c:noMultiLvlLbl val="0"/>
      </c:catAx>
      <c:valAx>
        <c:axId val="1126251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62483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114299</xdr:colOff>
      <xdr:row>3</xdr:row>
      <xdr:rowOff>76199</xdr:rowOff>
    </xdr:from>
    <xdr:to>
      <xdr:col>22</xdr:col>
      <xdr:colOff>276225</xdr:colOff>
      <xdr:row>19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304799</xdr:colOff>
      <xdr:row>34</xdr:row>
      <xdr:rowOff>9524</xdr:rowOff>
    </xdr:from>
    <xdr:to>
      <xdr:col>22</xdr:col>
      <xdr:colOff>228600</xdr:colOff>
      <xdr:row>51</xdr:row>
      <xdr:rowOff>142875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0.06577</cdr:x>
      <cdr:y>0.01613</cdr:y>
    </cdr:from>
    <cdr:to>
      <cdr:x>0.90738</cdr:x>
      <cdr:y>0.07604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466726" y="66676"/>
          <a:ext cx="5972175" cy="24765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r>
            <a:rPr lang="id-ID" sz="1200"/>
            <a:t>REALISASI PENGADAAN BARANG</a:t>
          </a:r>
          <a:r>
            <a:rPr lang="id-ID" sz="1200" baseline="0"/>
            <a:t> DAN JASA PEMERINTAH KABUPATEN DHARMASRAYA 2017</a:t>
          </a:r>
          <a:endParaRPr lang="id-ID" sz="12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600074</xdr:colOff>
      <xdr:row>9</xdr:row>
      <xdr:rowOff>190499</xdr:rowOff>
    </xdr:from>
    <xdr:to>
      <xdr:col>18</xdr:col>
      <xdr:colOff>552449</xdr:colOff>
      <xdr:row>25</xdr:row>
      <xdr:rowOff>66674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104775</xdr:colOff>
      <xdr:row>28</xdr:row>
      <xdr:rowOff>74840</xdr:rowOff>
    </xdr:from>
    <xdr:to>
      <xdr:col>22</xdr:col>
      <xdr:colOff>57150</xdr:colOff>
      <xdr:row>43</xdr:row>
      <xdr:rowOff>141515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27213</xdr:colOff>
      <xdr:row>10</xdr:row>
      <xdr:rowOff>0</xdr:rowOff>
    </xdr:from>
    <xdr:to>
      <xdr:col>29</xdr:col>
      <xdr:colOff>591910</xdr:colOff>
      <xdr:row>25</xdr:row>
      <xdr:rowOff>66675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54428</xdr:colOff>
      <xdr:row>38</xdr:row>
      <xdr:rowOff>149678</xdr:rowOff>
    </xdr:from>
    <xdr:to>
      <xdr:col>30</xdr:col>
      <xdr:colOff>6804</xdr:colOff>
      <xdr:row>54</xdr:row>
      <xdr:rowOff>25853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43</xdr:row>
      <xdr:rowOff>190499</xdr:rowOff>
    </xdr:from>
    <xdr:to>
      <xdr:col>13</xdr:col>
      <xdr:colOff>571500</xdr:colOff>
      <xdr:row>68</xdr:row>
      <xdr:rowOff>81642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79</xdr:row>
      <xdr:rowOff>0</xdr:rowOff>
    </xdr:from>
    <xdr:to>
      <xdr:col>14</xdr:col>
      <xdr:colOff>571500</xdr:colOff>
      <xdr:row>103</xdr:row>
      <xdr:rowOff>81643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642938</xdr:colOff>
      <xdr:row>27</xdr:row>
      <xdr:rowOff>26194</xdr:rowOff>
    </xdr:from>
    <xdr:to>
      <xdr:col>25</xdr:col>
      <xdr:colOff>190500</xdr:colOff>
      <xdr:row>53</xdr:row>
      <xdr:rowOff>71438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466725</xdr:colOff>
      <xdr:row>11</xdr:row>
      <xdr:rowOff>76200</xdr:rowOff>
    </xdr:from>
    <xdr:to>
      <xdr:col>28</xdr:col>
      <xdr:colOff>114300</xdr:colOff>
      <xdr:row>32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304800</xdr:colOff>
      <xdr:row>44</xdr:row>
      <xdr:rowOff>38100</xdr:rowOff>
    </xdr:from>
    <xdr:to>
      <xdr:col>24</xdr:col>
      <xdr:colOff>561975</xdr:colOff>
      <xdr:row>65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130968</xdr:colOff>
      <xdr:row>8</xdr:row>
      <xdr:rowOff>71438</xdr:rowOff>
    </xdr:from>
    <xdr:to>
      <xdr:col>16</xdr:col>
      <xdr:colOff>488155</xdr:colOff>
      <xdr:row>29</xdr:row>
      <xdr:rowOff>130969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59531</xdr:colOff>
      <xdr:row>35</xdr:row>
      <xdr:rowOff>142875</xdr:rowOff>
    </xdr:from>
    <xdr:to>
      <xdr:col>16</xdr:col>
      <xdr:colOff>416718</xdr:colOff>
      <xdr:row>57</xdr:row>
      <xdr:rowOff>11906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95250</xdr:colOff>
      <xdr:row>63</xdr:row>
      <xdr:rowOff>142875</xdr:rowOff>
    </xdr:from>
    <xdr:to>
      <xdr:col>16</xdr:col>
      <xdr:colOff>452437</xdr:colOff>
      <xdr:row>85</xdr:row>
      <xdr:rowOff>11906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1023937</xdr:colOff>
      <xdr:row>94</xdr:row>
      <xdr:rowOff>59531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202407</xdr:colOff>
      <xdr:row>44</xdr:row>
      <xdr:rowOff>47625</xdr:rowOff>
    </xdr:from>
    <xdr:to>
      <xdr:col>7</xdr:col>
      <xdr:colOff>11907</xdr:colOff>
      <xdr:row>65</xdr:row>
      <xdr:rowOff>107156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DODO/RUP%202017/DATA%20REALISASI%20PER%20OPD%20DARI%20RU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REALISASI%20PER%20OPD%20DARI%20RUP%20VALIT%20BULAN%20NOVEMBER%20TANGGAL%2024%20TH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REALISASI%20PER%20OPD%20DARI%20RUP%20VALIT%20PER%20TGL%2011%20BLN%207%20TH%20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REALISASI%20PER%20OP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AppData\Roaming\Microsoft\Excel\ULP\2017\laporan%20realisasi%20bulana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WIDODO/ULP/ULP%202016/LAPORAN%20TENDER%202016/COBA-COB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ML PKET DAN REALISASI"/>
      <sheetName val="DPRD"/>
      <sheetName val="DINKES"/>
      <sheetName val="KOPERINDAG"/>
      <sheetName val="KOMINFO"/>
      <sheetName val="DPU"/>
      <sheetName val="DIN PERUMAHAN, PEMUKIMAN DAN TA"/>
      <sheetName val="PERTANIAN"/>
      <sheetName val="PUSTAKA DAN ARSIP"/>
      <sheetName val="RSUD"/>
      <sheetName val="SETDA"/>
      <sheetName val="disdik"/>
      <sheetName val="POL PP DAN PEMADAM KEBAKARAN"/>
      <sheetName val="REKAP"/>
      <sheetName val="dinsos"/>
      <sheetName val="DPU COPY"/>
    </sheetNames>
    <sheetDataSet>
      <sheetData sheetId="0"/>
      <sheetData sheetId="1">
        <row r="9">
          <cell r="D9">
            <v>1000000000</v>
          </cell>
        </row>
      </sheetData>
      <sheetData sheetId="2"/>
      <sheetData sheetId="3"/>
      <sheetData sheetId="4">
        <row r="5">
          <cell r="D5">
            <v>300000000</v>
          </cell>
        </row>
        <row r="6">
          <cell r="D6">
            <v>563682000</v>
          </cell>
        </row>
      </sheetData>
      <sheetData sheetId="5">
        <row r="129">
          <cell r="G129">
            <v>3</v>
          </cell>
          <cell r="H129">
            <v>73</v>
          </cell>
          <cell r="I129">
            <v>25</v>
          </cell>
          <cell r="J129">
            <v>0</v>
          </cell>
          <cell r="L129">
            <v>141910000000</v>
          </cell>
          <cell r="M129">
            <v>1470000000</v>
          </cell>
        </row>
      </sheetData>
      <sheetData sheetId="6">
        <row r="17">
          <cell r="D17">
            <v>5750000000</v>
          </cell>
        </row>
      </sheetData>
      <sheetData sheetId="7"/>
      <sheetData sheetId="8"/>
      <sheetData sheetId="9">
        <row r="5">
          <cell r="D5">
            <v>2149203750</v>
          </cell>
        </row>
        <row r="6">
          <cell r="D6">
            <v>395000000</v>
          </cell>
        </row>
        <row r="8">
          <cell r="D8">
            <v>24000000000</v>
          </cell>
        </row>
      </sheetData>
      <sheetData sheetId="10">
        <row r="5">
          <cell r="D5">
            <v>460000000</v>
          </cell>
        </row>
        <row r="6">
          <cell r="D6">
            <v>1050000000</v>
          </cell>
        </row>
        <row r="7">
          <cell r="D7">
            <v>2000000000</v>
          </cell>
        </row>
      </sheetData>
      <sheetData sheetId="11">
        <row r="5">
          <cell r="D5">
            <v>872000000</v>
          </cell>
        </row>
        <row r="6">
          <cell r="D6">
            <v>440000000</v>
          </cell>
        </row>
        <row r="7">
          <cell r="D7">
            <v>450000000</v>
          </cell>
        </row>
        <row r="8">
          <cell r="D8">
            <v>300000000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BPBD"/>
      <sheetName val="DPRD"/>
      <sheetName val="DINKES"/>
      <sheetName val="KOPERINDAG"/>
      <sheetName val="KOMINFO"/>
      <sheetName val="DPU VALIT"/>
      <sheetName val="DPU ASLI"/>
      <sheetName val="DIN PERUMAHAN, PEMUKIMAN DAN TA"/>
      <sheetName val="PERTANIAN"/>
      <sheetName val="RSUD"/>
      <sheetName val="SETDA"/>
      <sheetName val="disdik"/>
      <sheetName val="DINSOS KB"/>
    </sheetNames>
    <sheetDataSet>
      <sheetData sheetId="0" refreshError="1"/>
      <sheetData sheetId="1" refreshError="1"/>
      <sheetData sheetId="2" refreshError="1"/>
      <sheetData sheetId="3">
        <row r="16">
          <cell r="H16">
            <v>3200500000</v>
          </cell>
          <cell r="I16">
            <v>9969500000</v>
          </cell>
          <cell r="J16">
            <v>130640000</v>
          </cell>
        </row>
      </sheetData>
      <sheetData sheetId="4" refreshError="1"/>
      <sheetData sheetId="5" refreshError="1"/>
      <sheetData sheetId="6">
        <row r="128">
          <cell r="G128">
            <v>185590000000</v>
          </cell>
        </row>
      </sheetData>
      <sheetData sheetId="7" refreshError="1"/>
      <sheetData sheetId="8" refreshError="1"/>
      <sheetData sheetId="9" refreshError="1"/>
      <sheetData sheetId="10">
        <row r="12">
          <cell r="I12">
            <v>25907500000</v>
          </cell>
        </row>
      </sheetData>
      <sheetData sheetId="11" refreshError="1"/>
      <sheetData sheetId="12">
        <row r="5">
          <cell r="D5">
            <v>872000000</v>
          </cell>
        </row>
        <row r="6">
          <cell r="D6">
            <v>440000000</v>
          </cell>
        </row>
        <row r="7">
          <cell r="D7">
            <v>450000000</v>
          </cell>
        </row>
        <row r="8">
          <cell r="D8">
            <v>388000000</v>
          </cell>
        </row>
      </sheetData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ML PKET DAN REALISASI"/>
      <sheetName val="DPRD"/>
      <sheetName val="DINKES"/>
      <sheetName val="KOPERINDAG"/>
      <sheetName val="KOMINFO"/>
      <sheetName val="DPU VALIT"/>
      <sheetName val="DIN PERUMAHAN, PEMUKIMAN DAN TA"/>
      <sheetName val="PERTANIAN"/>
      <sheetName val="RSUD"/>
      <sheetName val="SETDA"/>
      <sheetName val="disdik"/>
      <sheetName val="DINSOS KB"/>
      <sheetName val="DPU COPY"/>
      <sheetName val="DPU"/>
      <sheetName val="pertanahan tgl 11 juli 2017"/>
    </sheetNames>
    <sheetDataSet>
      <sheetData sheetId="0" refreshError="1"/>
      <sheetData sheetId="1">
        <row r="9">
          <cell r="D9">
            <v>1200000000</v>
          </cell>
        </row>
      </sheetData>
      <sheetData sheetId="2">
        <row r="15">
          <cell r="D15">
            <v>1731000000</v>
          </cell>
        </row>
      </sheetData>
      <sheetData sheetId="3" refreshError="1"/>
      <sheetData sheetId="4" refreshError="1"/>
      <sheetData sheetId="5">
        <row r="131">
          <cell r="D131">
            <v>200835100000</v>
          </cell>
        </row>
      </sheetData>
      <sheetData sheetId="6">
        <row r="15">
          <cell r="B15">
            <v>9</v>
          </cell>
          <cell r="D15">
            <v>4850000000</v>
          </cell>
        </row>
      </sheetData>
      <sheetData sheetId="7">
        <row r="10">
          <cell r="K10">
            <v>2126393000</v>
          </cell>
        </row>
        <row r="21">
          <cell r="D21">
            <v>4831393000</v>
          </cell>
        </row>
      </sheetData>
      <sheetData sheetId="8">
        <row r="5">
          <cell r="D5">
            <v>24000000000</v>
          </cell>
        </row>
      </sheetData>
      <sheetData sheetId="9" refreshError="1"/>
      <sheetData sheetId="10">
        <row r="5">
          <cell r="D5">
            <v>872000000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ML PKET DAN REALISASI"/>
      <sheetName val="DPRD"/>
      <sheetName val="DINKES"/>
      <sheetName val="DINSOS KB"/>
      <sheetName val="KOPERINDAG"/>
      <sheetName val="KOMINFO"/>
      <sheetName val="DPU"/>
      <sheetName val="DIN PERUMAHAN, PEMUKIMAN DAN TA"/>
      <sheetName val="PERTANIAN"/>
      <sheetName val="RSUD"/>
      <sheetName val="REKAP"/>
      <sheetName val="SETDA"/>
      <sheetName val="disd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D5">
            <v>225000000</v>
          </cell>
        </row>
        <row r="6">
          <cell r="D6">
            <v>550000000</v>
          </cell>
        </row>
        <row r="7">
          <cell r="D7">
            <v>300000000</v>
          </cell>
        </row>
        <row r="8">
          <cell r="D8">
            <v>533393000</v>
          </cell>
        </row>
        <row r="9">
          <cell r="D9">
            <v>518000000</v>
          </cell>
        </row>
        <row r="10">
          <cell r="D10">
            <v>390000000</v>
          </cell>
        </row>
        <row r="11">
          <cell r="D11">
            <v>320000000</v>
          </cell>
        </row>
        <row r="12">
          <cell r="D12">
            <v>320000000</v>
          </cell>
        </row>
        <row r="13">
          <cell r="D13">
            <v>250000000</v>
          </cell>
        </row>
        <row r="14">
          <cell r="D14">
            <v>250000000</v>
          </cell>
        </row>
        <row r="15">
          <cell r="D15">
            <v>250000000</v>
          </cell>
        </row>
        <row r="16">
          <cell r="D16">
            <v>215000000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I"/>
      <sheetName val="FEBRUARI"/>
      <sheetName val="MARET"/>
      <sheetName val="APRIL"/>
      <sheetName val="MEI"/>
      <sheetName val="JUNI"/>
      <sheetName val="JULI"/>
      <sheetName val="REKAP"/>
      <sheetName val="Sheet1"/>
      <sheetName val="Sheet2"/>
      <sheetName val="Sheet3"/>
      <sheetName val="Sheet4"/>
    </sheetNames>
    <sheetDataSet>
      <sheetData sheetId="0" refreshError="1">
        <row r="7">
          <cell r="B7" t="str">
            <v>DINAS PEKERJAAN UMUM DAN PENATAAN RUANG</v>
          </cell>
        </row>
      </sheetData>
      <sheetData sheetId="1" refreshError="1">
        <row r="38">
          <cell r="B38" t="str">
            <v>DINAS KOMUNIKASI DAN INFORMATIKA</v>
          </cell>
        </row>
      </sheetData>
      <sheetData sheetId="2" refreshError="1">
        <row r="70">
          <cell r="B70" t="str">
            <v>DINAS KOPERASI,USAHA KECIL,MENENGAH DAN PERADAGANGAN</v>
          </cell>
        </row>
        <row r="83">
          <cell r="B83" t="str">
            <v>RUMAH SAKIT UMUM DAERAH</v>
          </cell>
        </row>
        <row r="86">
          <cell r="B86" t="str">
            <v>DINAS PENDIDIKAN</v>
          </cell>
        </row>
      </sheetData>
      <sheetData sheetId="3" refreshError="1">
        <row r="44">
          <cell r="B44" t="str">
            <v>DINAS KESEHATAN</v>
          </cell>
        </row>
        <row r="50">
          <cell r="B50" t="str">
            <v>DINAS PERUMAHAN,KAWASAN PEMUKIMAN DAN PERTANAHAN</v>
          </cell>
        </row>
      </sheetData>
      <sheetData sheetId="4" refreshError="1">
        <row r="41">
          <cell r="B41" t="str">
            <v>DINAS PERTANIAN</v>
          </cell>
        </row>
      </sheetData>
      <sheetData sheetId="5" refreshError="1"/>
      <sheetData sheetId="6" refreshError="1">
        <row r="8">
          <cell r="B8" t="str">
            <v>SEKRETARIAT DPRD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ORAN BULANAN"/>
      <sheetName val="REKAP LAPORAN BULANAN"/>
      <sheetName val="1"/>
      <sheetName val="Sheet2"/>
      <sheetName val="PER SKPD"/>
      <sheetName val="Sheet4"/>
      <sheetName val="REKAP1"/>
      <sheetName val="Sheet1"/>
      <sheetName val="rekap sudah belum"/>
      <sheetName val="sudah"/>
      <sheetName val="JUMLAH PAKET PER SKPD"/>
      <sheetName val="REKAP"/>
      <sheetName val="REKAP PAKET PERPOKJA"/>
      <sheetName val="KONSTRUKSI"/>
    </sheetNames>
    <sheetDataSet>
      <sheetData sheetId="0">
        <row r="6">
          <cell r="A6" t="str">
            <v>Per  31 DESEMBER 2016</v>
          </cell>
        </row>
        <row r="89">
          <cell r="D89">
            <v>0</v>
          </cell>
          <cell r="E89">
            <v>72</v>
          </cell>
          <cell r="F89">
            <v>5</v>
          </cell>
          <cell r="G89">
            <v>0</v>
          </cell>
          <cell r="H89">
            <v>180028783600</v>
          </cell>
          <cell r="I89">
            <v>179663746000</v>
          </cell>
          <cell r="J89">
            <v>168583838481</v>
          </cell>
          <cell r="O89">
            <v>11444945119</v>
          </cell>
          <cell r="P89">
            <v>76</v>
          </cell>
          <cell r="Q89">
            <v>1</v>
          </cell>
          <cell r="R89">
            <v>0</v>
          </cell>
          <cell r="S89">
            <v>77</v>
          </cell>
        </row>
        <row r="96">
          <cell r="E96">
            <v>3</v>
          </cell>
          <cell r="H96">
            <v>1870250000</v>
          </cell>
          <cell r="I96">
            <v>1865444000</v>
          </cell>
          <cell r="J96">
            <v>1559448000</v>
          </cell>
          <cell r="O96">
            <v>310802000</v>
          </cell>
          <cell r="S96">
            <v>5</v>
          </cell>
        </row>
        <row r="100">
          <cell r="G100">
            <v>1</v>
          </cell>
          <cell r="H100">
            <v>712500000</v>
          </cell>
          <cell r="I100">
            <v>694925000</v>
          </cell>
          <cell r="J100">
            <v>635074000</v>
          </cell>
          <cell r="O100">
            <v>77426000</v>
          </cell>
          <cell r="P100">
            <v>2</v>
          </cell>
          <cell r="S100">
            <v>2</v>
          </cell>
        </row>
        <row r="102">
          <cell r="E102">
            <v>1</v>
          </cell>
          <cell r="H102">
            <v>1200000000</v>
          </cell>
          <cell r="I102">
            <v>1196700000</v>
          </cell>
          <cell r="J102">
            <v>1049755000</v>
          </cell>
          <cell r="O102">
            <v>150245000</v>
          </cell>
          <cell r="P102">
            <v>1</v>
          </cell>
        </row>
        <row r="116">
          <cell r="D116">
            <v>8</v>
          </cell>
          <cell r="E116">
            <v>4</v>
          </cell>
          <cell r="F116">
            <v>0</v>
          </cell>
          <cell r="G116">
            <v>0</v>
          </cell>
          <cell r="H116">
            <v>4909798000</v>
          </cell>
          <cell r="I116">
            <v>4898625600</v>
          </cell>
          <cell r="J116">
            <v>4458597000</v>
          </cell>
          <cell r="O116">
            <v>451201000</v>
          </cell>
          <cell r="P116">
            <v>12</v>
          </cell>
          <cell r="Q116">
            <v>0</v>
          </cell>
          <cell r="R116">
            <v>0</v>
          </cell>
          <cell r="S116">
            <v>12</v>
          </cell>
        </row>
        <row r="119">
          <cell r="H119">
            <v>1200000000</v>
          </cell>
          <cell r="I119">
            <v>1198932750</v>
          </cell>
          <cell r="J119">
            <v>1176450000</v>
          </cell>
          <cell r="O119">
            <v>23550000</v>
          </cell>
        </row>
        <row r="123">
          <cell r="E123">
            <v>2</v>
          </cell>
          <cell r="H123">
            <v>649589000</v>
          </cell>
          <cell r="I123">
            <v>635189000</v>
          </cell>
          <cell r="J123">
            <v>520110466</v>
          </cell>
          <cell r="O123">
            <v>129478534</v>
          </cell>
          <cell r="P123">
            <v>2</v>
          </cell>
          <cell r="S123">
            <v>2</v>
          </cell>
        </row>
        <row r="129">
          <cell r="D129">
            <v>1</v>
          </cell>
          <cell r="E129">
            <v>2</v>
          </cell>
          <cell r="F129">
            <v>1</v>
          </cell>
          <cell r="G129">
            <v>0</v>
          </cell>
          <cell r="H129">
            <v>1862690000</v>
          </cell>
          <cell r="I129">
            <v>1862690000</v>
          </cell>
          <cell r="J129">
            <v>1686134000</v>
          </cell>
          <cell r="O129">
            <v>176556000</v>
          </cell>
          <cell r="P129">
            <v>4</v>
          </cell>
          <cell r="Q129">
            <v>0</v>
          </cell>
          <cell r="R129">
            <v>0</v>
          </cell>
          <cell r="S129">
            <v>4</v>
          </cell>
        </row>
        <row r="140">
          <cell r="D140">
            <v>2</v>
          </cell>
          <cell r="E140">
            <v>5</v>
          </cell>
          <cell r="F140">
            <v>2</v>
          </cell>
          <cell r="G140">
            <v>0</v>
          </cell>
          <cell r="H140">
            <v>5704644910</v>
          </cell>
          <cell r="I140">
            <v>5702362910</v>
          </cell>
          <cell r="J140">
            <v>4974457000</v>
          </cell>
          <cell r="O140">
            <v>730187910</v>
          </cell>
          <cell r="P140">
            <v>9</v>
          </cell>
          <cell r="Q140">
            <v>0</v>
          </cell>
          <cell r="R140">
            <v>0</v>
          </cell>
          <cell r="S140">
            <v>9</v>
          </cell>
        </row>
        <row r="146">
          <cell r="D146">
            <v>0</v>
          </cell>
          <cell r="E146">
            <v>4</v>
          </cell>
          <cell r="F146">
            <v>0</v>
          </cell>
          <cell r="G146">
            <v>0</v>
          </cell>
          <cell r="H146">
            <v>2829599963</v>
          </cell>
          <cell r="I146">
            <v>2827086000</v>
          </cell>
          <cell r="J146">
            <v>2752099000</v>
          </cell>
          <cell r="O146">
            <v>77500963</v>
          </cell>
          <cell r="P146">
            <v>4</v>
          </cell>
          <cell r="Q146">
            <v>0</v>
          </cell>
          <cell r="R146">
            <v>0</v>
          </cell>
          <cell r="S146">
            <v>4</v>
          </cell>
        </row>
        <row r="150">
          <cell r="D150">
            <v>0</v>
          </cell>
          <cell r="E150">
            <v>2</v>
          </cell>
          <cell r="F150">
            <v>0</v>
          </cell>
          <cell r="G150">
            <v>0</v>
          </cell>
          <cell r="H150">
            <v>1836122000</v>
          </cell>
          <cell r="I150">
            <v>1836080000</v>
          </cell>
          <cell r="J150">
            <v>1606592841</v>
          </cell>
          <cell r="O150">
            <v>229529159</v>
          </cell>
        </row>
        <row r="155">
          <cell r="E155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52"/>
  <sheetViews>
    <sheetView view="pageBreakPreview" zoomScale="60" workbookViewId="0">
      <pane ySplit="1245" topLeftCell="A40" activePane="bottomLeft"/>
      <selection activeCell="A5" sqref="A5:S5"/>
      <selection pane="bottomLeft" activeCell="I134" sqref="I134"/>
    </sheetView>
  </sheetViews>
  <sheetFormatPr defaultRowHeight="12.75" x14ac:dyDescent="0.25"/>
  <cols>
    <col min="1" max="1" width="5.28515625" style="52" customWidth="1"/>
    <col min="2" max="2" width="15.85546875" style="2" customWidth="1"/>
    <col min="3" max="3" width="61.28515625" style="2" customWidth="1"/>
    <col min="4" max="7" width="6.5703125" style="52" customWidth="1"/>
    <col min="8" max="8" width="21.42578125" style="2" customWidth="1"/>
    <col min="9" max="9" width="19.85546875" style="2" customWidth="1"/>
    <col min="10" max="10" width="19.5703125" style="2" customWidth="1"/>
    <col min="11" max="11" width="15.7109375" style="2" customWidth="1"/>
    <col min="12" max="12" width="23.85546875" style="2" customWidth="1"/>
    <col min="13" max="13" width="18" style="2" customWidth="1"/>
    <col min="14" max="14" width="5.85546875" style="2" customWidth="1"/>
    <col min="15" max="15" width="6.85546875" style="2" customWidth="1"/>
    <col min="16" max="16" width="5.85546875" style="2" customWidth="1"/>
    <col min="17" max="18" width="6.85546875" style="2" customWidth="1"/>
    <col min="19" max="19" width="12.7109375" style="2" customWidth="1"/>
    <col min="20" max="20" width="15.7109375" style="1" customWidth="1"/>
    <col min="21" max="22" width="9.140625" style="66"/>
    <col min="23" max="23" width="40.140625" style="66" customWidth="1"/>
    <col min="24" max="24" width="9.140625" style="66"/>
    <col min="25" max="25" width="31" style="66" customWidth="1"/>
    <col min="26" max="26" width="3" style="66" customWidth="1"/>
    <col min="27" max="16384" width="9.140625" style="2"/>
  </cols>
  <sheetData>
    <row r="2" spans="1:26" ht="15.75" x14ac:dyDescent="0.25">
      <c r="A2" s="529" t="s">
        <v>183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</row>
    <row r="3" spans="1:26" ht="15.75" x14ac:dyDescent="0.25">
      <c r="A3" s="529" t="s">
        <v>2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</row>
    <row r="4" spans="1:26" ht="15.75" x14ac:dyDescent="0.25">
      <c r="A4" s="529" t="s">
        <v>38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</row>
    <row r="5" spans="1:26" ht="15" customHeight="1" x14ac:dyDescent="0.25">
      <c r="A5" s="530" t="s">
        <v>492</v>
      </c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  <c r="S5" s="530"/>
    </row>
    <row r="6" spans="1:26" s="1" customFormat="1" x14ac:dyDescent="0.25">
      <c r="A6" s="52"/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  <c r="M6" s="531"/>
      <c r="N6" s="531"/>
      <c r="O6" s="531"/>
      <c r="P6" s="531"/>
      <c r="Q6" s="531"/>
      <c r="R6" s="531"/>
      <c r="S6" s="62"/>
      <c r="U6" s="66"/>
      <c r="V6" s="66"/>
      <c r="W6" s="66"/>
      <c r="X6" s="66"/>
      <c r="Y6" s="66"/>
      <c r="Z6" s="66"/>
    </row>
    <row r="7" spans="1:26" s="1" customFormat="1" ht="18" customHeight="1" x14ac:dyDescent="0.25">
      <c r="A7" s="520" t="s">
        <v>19</v>
      </c>
      <c r="B7" s="522" t="s">
        <v>39</v>
      </c>
      <c r="C7" s="524" t="s">
        <v>13</v>
      </c>
      <c r="D7" s="507" t="s">
        <v>14</v>
      </c>
      <c r="E7" s="508"/>
      <c r="F7" s="508"/>
      <c r="G7" s="509"/>
      <c r="H7" s="524" t="s">
        <v>3</v>
      </c>
      <c r="I7" s="524" t="s">
        <v>4</v>
      </c>
      <c r="J7" s="4" t="s">
        <v>5</v>
      </c>
      <c r="K7" s="507" t="s">
        <v>6</v>
      </c>
      <c r="L7" s="509"/>
      <c r="M7" s="3" t="s">
        <v>7</v>
      </c>
      <c r="N7" s="507" t="s">
        <v>26</v>
      </c>
      <c r="O7" s="508"/>
      <c r="P7" s="508"/>
      <c r="Q7" s="507" t="s">
        <v>8</v>
      </c>
      <c r="R7" s="508"/>
      <c r="S7" s="509"/>
      <c r="U7" s="66"/>
      <c r="V7" s="66"/>
      <c r="W7" s="66"/>
      <c r="X7" s="66"/>
      <c r="Y7" s="66"/>
      <c r="Z7" s="66"/>
    </row>
    <row r="8" spans="1:26" s="1" customFormat="1" ht="27.75" customHeight="1" x14ac:dyDescent="0.25">
      <c r="A8" s="521"/>
      <c r="B8" s="523"/>
      <c r="C8" s="525"/>
      <c r="D8" s="3" t="s">
        <v>15</v>
      </c>
      <c r="E8" s="3" t="s">
        <v>16</v>
      </c>
      <c r="F8" s="3" t="s">
        <v>17</v>
      </c>
      <c r="G8" s="5" t="s">
        <v>18</v>
      </c>
      <c r="H8" s="525"/>
      <c r="I8" s="525"/>
      <c r="J8" s="4"/>
      <c r="K8" s="4" t="s">
        <v>9</v>
      </c>
      <c r="L8" s="3" t="s">
        <v>12</v>
      </c>
      <c r="M8" s="3"/>
      <c r="N8" s="71" t="s">
        <v>22</v>
      </c>
      <c r="O8" s="91" t="s">
        <v>27</v>
      </c>
      <c r="P8" s="120" t="s">
        <v>43</v>
      </c>
      <c r="Q8" s="4" t="s">
        <v>29</v>
      </c>
      <c r="R8" s="4" t="s">
        <v>30</v>
      </c>
      <c r="S8" s="83" t="s">
        <v>8</v>
      </c>
      <c r="U8" s="66"/>
      <c r="V8" s="66"/>
      <c r="W8" s="66"/>
      <c r="X8" s="66"/>
      <c r="Y8" s="66"/>
      <c r="Z8" s="66"/>
    </row>
    <row r="9" spans="1:26" s="1" customFormat="1" ht="27" customHeight="1" x14ac:dyDescent="0.25">
      <c r="A9" s="34">
        <v>1</v>
      </c>
      <c r="B9" s="363">
        <v>2</v>
      </c>
      <c r="C9" s="67">
        <v>3</v>
      </c>
      <c r="D9" s="67">
        <v>4</v>
      </c>
      <c r="E9" s="67">
        <v>5</v>
      </c>
      <c r="F9" s="67">
        <v>6</v>
      </c>
      <c r="G9" s="10">
        <v>7</v>
      </c>
      <c r="H9" s="10">
        <v>8</v>
      </c>
      <c r="I9" s="10">
        <v>9</v>
      </c>
      <c r="J9" s="10">
        <v>10</v>
      </c>
      <c r="K9" s="12">
        <v>11</v>
      </c>
      <c r="L9" s="73">
        <v>12</v>
      </c>
      <c r="M9" s="12">
        <v>13</v>
      </c>
      <c r="N9" s="12">
        <v>14</v>
      </c>
      <c r="O9" s="92">
        <v>15</v>
      </c>
      <c r="P9" s="12">
        <v>16</v>
      </c>
      <c r="Q9" s="12">
        <v>17</v>
      </c>
      <c r="R9" s="13">
        <v>18</v>
      </c>
      <c r="S9" s="13">
        <v>19</v>
      </c>
      <c r="U9" s="66"/>
      <c r="V9" s="66"/>
      <c r="W9" s="66"/>
      <c r="X9" s="66"/>
      <c r="Y9" s="66"/>
      <c r="Z9" s="66"/>
    </row>
    <row r="10" spans="1:26" s="1" customFormat="1" ht="39.75" customHeight="1" x14ac:dyDescent="0.25">
      <c r="A10" s="233" t="s">
        <v>99</v>
      </c>
      <c r="B10" s="514" t="s">
        <v>35</v>
      </c>
      <c r="C10" s="515"/>
      <c r="D10" s="234"/>
      <c r="E10" s="234"/>
      <c r="F10" s="234"/>
      <c r="G10" s="235"/>
      <c r="H10" s="235"/>
      <c r="I10" s="235"/>
      <c r="J10" s="235"/>
      <c r="K10" s="236"/>
      <c r="L10" s="237"/>
      <c r="M10" s="238"/>
      <c r="N10" s="238"/>
      <c r="O10" s="238"/>
      <c r="P10" s="238"/>
      <c r="Q10" s="238"/>
      <c r="R10" s="233"/>
      <c r="S10" s="233"/>
      <c r="U10" s="66"/>
      <c r="V10" s="66"/>
      <c r="W10" s="66"/>
      <c r="X10" s="66"/>
      <c r="Y10" s="66"/>
      <c r="Z10" s="66"/>
    </row>
    <row r="11" spans="1:26" s="1" customFormat="1" ht="87.75" customHeight="1" x14ac:dyDescent="0.25">
      <c r="A11" s="124">
        <v>1</v>
      </c>
      <c r="B11" s="231"/>
      <c r="C11" s="125" t="s">
        <v>34</v>
      </c>
      <c r="D11" s="126"/>
      <c r="E11" s="126">
        <v>1</v>
      </c>
      <c r="F11" s="126"/>
      <c r="G11" s="127" t="s">
        <v>70</v>
      </c>
      <c r="H11" s="128">
        <v>28500000000</v>
      </c>
      <c r="I11" s="128">
        <v>28445380000</v>
      </c>
      <c r="J11" s="129">
        <v>27555996000</v>
      </c>
      <c r="K11" s="125" t="s">
        <v>60</v>
      </c>
      <c r="L11" s="125" t="s">
        <v>61</v>
      </c>
      <c r="M11" s="130">
        <f t="shared" ref="M11:M49" si="0">H11-J11</f>
        <v>944004000</v>
      </c>
      <c r="N11" s="274"/>
      <c r="O11" s="275"/>
      <c r="P11" s="274">
        <v>1</v>
      </c>
      <c r="Q11" s="276"/>
      <c r="R11" s="134">
        <v>1</v>
      </c>
      <c r="S11" s="254" t="s">
        <v>119</v>
      </c>
      <c r="U11" s="66"/>
      <c r="V11" s="66"/>
      <c r="W11" s="66"/>
      <c r="X11" s="66"/>
      <c r="Y11" s="66"/>
      <c r="Z11" s="66"/>
    </row>
    <row r="12" spans="1:26" s="1" customFormat="1" ht="62.25" customHeight="1" x14ac:dyDescent="0.25">
      <c r="A12" s="135">
        <v>2</v>
      </c>
      <c r="B12" s="232"/>
      <c r="C12" s="136" t="s">
        <v>37</v>
      </c>
      <c r="D12" s="137"/>
      <c r="E12" s="137">
        <v>1</v>
      </c>
      <c r="F12" s="137"/>
      <c r="G12" s="138"/>
      <c r="H12" s="139">
        <v>9000000000</v>
      </c>
      <c r="I12" s="139">
        <v>8983660000</v>
      </c>
      <c r="J12" s="140">
        <v>8660461000</v>
      </c>
      <c r="K12" s="136" t="s">
        <v>62</v>
      </c>
      <c r="L12" s="136" t="s">
        <v>63</v>
      </c>
      <c r="M12" s="130">
        <f t="shared" si="0"/>
        <v>339539000</v>
      </c>
      <c r="N12" s="275"/>
      <c r="O12" s="275"/>
      <c r="P12" s="275">
        <v>1</v>
      </c>
      <c r="Q12" s="277"/>
      <c r="R12" s="142">
        <v>1</v>
      </c>
      <c r="S12" s="254" t="s">
        <v>119</v>
      </c>
      <c r="U12" s="66"/>
      <c r="V12" s="66"/>
      <c r="W12" s="66"/>
      <c r="X12" s="66"/>
      <c r="Y12" s="66"/>
      <c r="Z12" s="66"/>
    </row>
    <row r="13" spans="1:26" s="66" customFormat="1" ht="57" customHeight="1" x14ac:dyDescent="0.25">
      <c r="A13" s="124">
        <v>3</v>
      </c>
      <c r="B13" s="144"/>
      <c r="C13" s="136" t="s">
        <v>42</v>
      </c>
      <c r="D13" s="137"/>
      <c r="E13" s="137">
        <v>1</v>
      </c>
      <c r="F13" s="137"/>
      <c r="G13" s="143"/>
      <c r="H13" s="145">
        <v>4500000000</v>
      </c>
      <c r="I13" s="145">
        <v>4497800000</v>
      </c>
      <c r="J13" s="146">
        <v>4221174000</v>
      </c>
      <c r="K13" s="147" t="s">
        <v>62</v>
      </c>
      <c r="L13" s="147" t="s">
        <v>63</v>
      </c>
      <c r="M13" s="130">
        <f t="shared" si="0"/>
        <v>278826000</v>
      </c>
      <c r="N13" s="275"/>
      <c r="O13" s="275"/>
      <c r="P13" s="275">
        <v>1</v>
      </c>
      <c r="Q13" s="275"/>
      <c r="R13" s="138">
        <v>1</v>
      </c>
      <c r="S13" s="258" t="s">
        <v>119</v>
      </c>
    </row>
    <row r="14" spans="1:26" s="66" customFormat="1" ht="74.25" customHeight="1" x14ac:dyDescent="0.25">
      <c r="A14" s="135">
        <v>4</v>
      </c>
      <c r="B14" s="144"/>
      <c r="C14" s="136" t="s">
        <v>48</v>
      </c>
      <c r="D14" s="137"/>
      <c r="E14" s="137"/>
      <c r="F14" s="137">
        <v>1</v>
      </c>
      <c r="G14" s="143"/>
      <c r="H14" s="145">
        <v>130000000</v>
      </c>
      <c r="I14" s="145">
        <v>129990000</v>
      </c>
      <c r="J14" s="146">
        <v>129600000</v>
      </c>
      <c r="K14" s="147" t="s">
        <v>74</v>
      </c>
      <c r="L14" s="147" t="s">
        <v>75</v>
      </c>
      <c r="M14" s="130">
        <f t="shared" si="0"/>
        <v>400000</v>
      </c>
      <c r="N14" s="275">
        <v>1</v>
      </c>
      <c r="O14" s="275"/>
      <c r="P14" s="275"/>
      <c r="Q14" s="275"/>
      <c r="R14" s="138">
        <v>1</v>
      </c>
      <c r="S14" s="258" t="s">
        <v>119</v>
      </c>
      <c r="W14" s="269">
        <f>H14</f>
        <v>130000000</v>
      </c>
    </row>
    <row r="15" spans="1:26" s="66" customFormat="1" ht="80.25" customHeight="1" x14ac:dyDescent="0.25">
      <c r="A15" s="124">
        <v>5</v>
      </c>
      <c r="B15" s="144"/>
      <c r="C15" s="136" t="s">
        <v>51</v>
      </c>
      <c r="D15" s="137"/>
      <c r="E15" s="137">
        <v>1</v>
      </c>
      <c r="F15" s="137"/>
      <c r="G15" s="143"/>
      <c r="H15" s="145">
        <v>2500000000</v>
      </c>
      <c r="I15" s="145">
        <v>2500000000</v>
      </c>
      <c r="J15" s="146">
        <v>2388410000</v>
      </c>
      <c r="K15" s="147" t="s">
        <v>115</v>
      </c>
      <c r="L15" s="147" t="s">
        <v>116</v>
      </c>
      <c r="M15" s="130">
        <f t="shared" si="0"/>
        <v>111590000</v>
      </c>
      <c r="N15" s="275">
        <v>1</v>
      </c>
      <c r="O15" s="275"/>
      <c r="P15" s="275"/>
      <c r="Q15" s="275"/>
      <c r="R15" s="138">
        <v>1</v>
      </c>
      <c r="S15" s="258" t="s">
        <v>119</v>
      </c>
    </row>
    <row r="16" spans="1:26" s="66" customFormat="1" ht="128.25" customHeight="1" x14ac:dyDescent="0.25">
      <c r="A16" s="143">
        <v>6</v>
      </c>
      <c r="B16" s="144"/>
      <c r="C16" s="136" t="s">
        <v>54</v>
      </c>
      <c r="D16" s="137"/>
      <c r="E16" s="137"/>
      <c r="F16" s="137">
        <v>1</v>
      </c>
      <c r="G16" s="143"/>
      <c r="H16" s="145">
        <v>130000000</v>
      </c>
      <c r="I16" s="145">
        <v>129990000</v>
      </c>
      <c r="J16" s="146">
        <v>129654000</v>
      </c>
      <c r="K16" s="147" t="s">
        <v>97</v>
      </c>
      <c r="L16" s="147" t="s">
        <v>98</v>
      </c>
      <c r="M16" s="130">
        <f t="shared" si="0"/>
        <v>346000</v>
      </c>
      <c r="N16" s="275">
        <v>1</v>
      </c>
      <c r="O16" s="275"/>
      <c r="P16" s="275"/>
      <c r="Q16" s="275"/>
      <c r="R16" s="138">
        <v>1</v>
      </c>
      <c r="S16" s="258" t="s">
        <v>119</v>
      </c>
      <c r="W16" s="269">
        <f>H16</f>
        <v>130000000</v>
      </c>
    </row>
    <row r="17" spans="1:23" s="66" customFormat="1" ht="60" customHeight="1" x14ac:dyDescent="0.25">
      <c r="A17" s="150">
        <v>7</v>
      </c>
      <c r="B17" s="144"/>
      <c r="C17" s="136" t="s">
        <v>41</v>
      </c>
      <c r="D17" s="137"/>
      <c r="E17" s="137">
        <v>1</v>
      </c>
      <c r="F17" s="137"/>
      <c r="G17" s="143"/>
      <c r="H17" s="145">
        <v>13500000000</v>
      </c>
      <c r="I17" s="145">
        <v>13482170000</v>
      </c>
      <c r="J17" s="146">
        <v>13002133000</v>
      </c>
      <c r="K17" s="147" t="s">
        <v>60</v>
      </c>
      <c r="L17" s="147" t="s">
        <v>61</v>
      </c>
      <c r="M17" s="130">
        <f t="shared" si="0"/>
        <v>497867000</v>
      </c>
      <c r="N17" s="275"/>
      <c r="O17" s="275"/>
      <c r="P17" s="275">
        <v>1</v>
      </c>
      <c r="Q17" s="275"/>
      <c r="R17" s="138">
        <v>1</v>
      </c>
      <c r="S17" s="258" t="s">
        <v>119</v>
      </c>
    </row>
    <row r="18" spans="1:23" s="66" customFormat="1" ht="109.5" customHeight="1" x14ac:dyDescent="0.25">
      <c r="A18" s="143">
        <v>8</v>
      </c>
      <c r="B18" s="144"/>
      <c r="C18" s="136" t="s">
        <v>44</v>
      </c>
      <c r="D18" s="137"/>
      <c r="E18" s="137"/>
      <c r="F18" s="137">
        <v>1</v>
      </c>
      <c r="G18" s="143"/>
      <c r="H18" s="145">
        <v>450000000</v>
      </c>
      <c r="I18" s="145">
        <v>449870000</v>
      </c>
      <c r="J18" s="146">
        <v>399960000</v>
      </c>
      <c r="K18" s="147" t="s">
        <v>127</v>
      </c>
      <c r="L18" s="147" t="s">
        <v>139</v>
      </c>
      <c r="M18" s="130">
        <f t="shared" si="0"/>
        <v>50040000</v>
      </c>
      <c r="N18" s="275">
        <v>1</v>
      </c>
      <c r="O18" s="275"/>
      <c r="P18" s="275"/>
      <c r="Q18" s="275"/>
      <c r="R18" s="138">
        <v>1</v>
      </c>
      <c r="S18" s="258" t="s">
        <v>119</v>
      </c>
      <c r="W18" s="269">
        <f>H18</f>
        <v>450000000</v>
      </c>
    </row>
    <row r="19" spans="1:23" s="66" customFormat="1" ht="76.5" customHeight="1" x14ac:dyDescent="0.25">
      <c r="A19" s="150">
        <v>9</v>
      </c>
      <c r="B19" s="144"/>
      <c r="C19" s="136" t="s">
        <v>52</v>
      </c>
      <c r="D19" s="137"/>
      <c r="E19" s="137"/>
      <c r="F19" s="137">
        <v>1</v>
      </c>
      <c r="G19" s="143"/>
      <c r="H19" s="145">
        <v>130000000</v>
      </c>
      <c r="I19" s="145">
        <v>129990000</v>
      </c>
      <c r="J19" s="146">
        <v>128299000</v>
      </c>
      <c r="K19" s="147" t="s">
        <v>129</v>
      </c>
      <c r="L19" s="147" t="s">
        <v>130</v>
      </c>
      <c r="M19" s="130">
        <f t="shared" si="0"/>
        <v>1701000</v>
      </c>
      <c r="N19" s="275">
        <v>1</v>
      </c>
      <c r="O19" s="275"/>
      <c r="P19" s="275"/>
      <c r="Q19" s="275"/>
      <c r="R19" s="138">
        <v>1</v>
      </c>
      <c r="S19" s="258" t="s">
        <v>119</v>
      </c>
      <c r="W19" s="269">
        <f>H19</f>
        <v>130000000</v>
      </c>
    </row>
    <row r="20" spans="1:23" s="66" customFormat="1" ht="69" customHeight="1" x14ac:dyDescent="0.25">
      <c r="A20" s="143">
        <v>10</v>
      </c>
      <c r="B20" s="144"/>
      <c r="C20" s="136" t="s">
        <v>53</v>
      </c>
      <c r="D20" s="137"/>
      <c r="E20" s="137"/>
      <c r="F20" s="137">
        <v>1</v>
      </c>
      <c r="G20" s="143"/>
      <c r="H20" s="145">
        <v>130000000</v>
      </c>
      <c r="I20" s="145">
        <v>129990000</v>
      </c>
      <c r="J20" s="146">
        <v>128700000</v>
      </c>
      <c r="K20" s="147" t="s">
        <v>117</v>
      </c>
      <c r="L20" s="147" t="s">
        <v>118</v>
      </c>
      <c r="M20" s="130">
        <f t="shared" si="0"/>
        <v>1300000</v>
      </c>
      <c r="N20" s="275">
        <v>1</v>
      </c>
      <c r="O20" s="275"/>
      <c r="P20" s="275"/>
      <c r="Q20" s="275"/>
      <c r="R20" s="138">
        <v>1</v>
      </c>
      <c r="S20" s="258" t="s">
        <v>119</v>
      </c>
      <c r="W20" s="269">
        <f>H20</f>
        <v>130000000</v>
      </c>
    </row>
    <row r="21" spans="1:23" s="66" customFormat="1" ht="99.75" customHeight="1" x14ac:dyDescent="0.25">
      <c r="A21" s="150">
        <v>11</v>
      </c>
      <c r="B21" s="144"/>
      <c r="C21" s="136" t="s">
        <v>80</v>
      </c>
      <c r="D21" s="137"/>
      <c r="E21" s="137">
        <v>1</v>
      </c>
      <c r="F21" s="137"/>
      <c r="G21" s="143"/>
      <c r="H21" s="145">
        <v>1700000000</v>
      </c>
      <c r="I21" s="145">
        <v>1692823000</v>
      </c>
      <c r="J21" s="146">
        <v>1512000000</v>
      </c>
      <c r="K21" s="147" t="s">
        <v>113</v>
      </c>
      <c r="L21" s="147" t="s">
        <v>114</v>
      </c>
      <c r="M21" s="130">
        <f t="shared" si="0"/>
        <v>188000000</v>
      </c>
      <c r="N21" s="275">
        <v>1</v>
      </c>
      <c r="O21" s="275"/>
      <c r="P21" s="275"/>
      <c r="Q21" s="275"/>
      <c r="R21" s="138">
        <v>1</v>
      </c>
      <c r="S21" s="258" t="s">
        <v>119</v>
      </c>
    </row>
    <row r="22" spans="1:23" s="66" customFormat="1" ht="90.75" customHeight="1" x14ac:dyDescent="0.25">
      <c r="A22" s="143">
        <v>12</v>
      </c>
      <c r="B22" s="292"/>
      <c r="C22" s="136" t="s">
        <v>94</v>
      </c>
      <c r="D22" s="137"/>
      <c r="E22" s="137">
        <v>1</v>
      </c>
      <c r="F22" s="137"/>
      <c r="G22" s="143"/>
      <c r="H22" s="145">
        <v>2500000000</v>
      </c>
      <c r="I22" s="145">
        <v>2498781000</v>
      </c>
      <c r="J22" s="293">
        <v>2222077000</v>
      </c>
      <c r="K22" s="147" t="s">
        <v>121</v>
      </c>
      <c r="L22" s="147" t="s">
        <v>122</v>
      </c>
      <c r="M22" s="130">
        <f t="shared" si="0"/>
        <v>277923000</v>
      </c>
      <c r="N22" s="279">
        <v>1</v>
      </c>
      <c r="O22" s="279"/>
      <c r="P22" s="279"/>
      <c r="Q22" s="279"/>
      <c r="R22" s="138">
        <v>1</v>
      </c>
      <c r="S22" s="258" t="s">
        <v>119</v>
      </c>
    </row>
    <row r="23" spans="1:23" s="66" customFormat="1" ht="90" customHeight="1" x14ac:dyDescent="0.25">
      <c r="A23" s="150">
        <v>13</v>
      </c>
      <c r="B23" s="144"/>
      <c r="C23" s="125" t="s">
        <v>92</v>
      </c>
      <c r="D23" s="126"/>
      <c r="E23" s="126">
        <v>1</v>
      </c>
      <c r="F23" s="126"/>
      <c r="G23" s="150"/>
      <c r="H23" s="151">
        <v>2300000000</v>
      </c>
      <c r="I23" s="151">
        <v>2255530000</v>
      </c>
      <c r="J23" s="496">
        <v>2135000000</v>
      </c>
      <c r="K23" s="497" t="s">
        <v>123</v>
      </c>
      <c r="L23" s="497" t="s">
        <v>124</v>
      </c>
      <c r="M23" s="130">
        <f t="shared" si="0"/>
        <v>165000000</v>
      </c>
      <c r="N23" s="278">
        <v>1</v>
      </c>
      <c r="O23" s="279"/>
      <c r="P23" s="278"/>
      <c r="Q23" s="278"/>
      <c r="R23" s="127">
        <v>1</v>
      </c>
      <c r="S23" s="254" t="s">
        <v>119</v>
      </c>
    </row>
    <row r="24" spans="1:23" s="66" customFormat="1" ht="78" customHeight="1" x14ac:dyDescent="0.25">
      <c r="A24" s="143">
        <v>14</v>
      </c>
      <c r="B24" s="292"/>
      <c r="C24" s="136" t="s">
        <v>112</v>
      </c>
      <c r="D24" s="137"/>
      <c r="E24" s="137">
        <v>1</v>
      </c>
      <c r="F24" s="137"/>
      <c r="G24" s="143"/>
      <c r="H24" s="145">
        <v>8400000000</v>
      </c>
      <c r="I24" s="145">
        <v>8362757000</v>
      </c>
      <c r="J24" s="293">
        <v>7982966000</v>
      </c>
      <c r="K24" s="147" t="s">
        <v>146</v>
      </c>
      <c r="L24" s="147" t="s">
        <v>147</v>
      </c>
      <c r="M24" s="130">
        <f t="shared" si="0"/>
        <v>417034000</v>
      </c>
      <c r="N24" s="279">
        <v>1</v>
      </c>
      <c r="O24" s="279"/>
      <c r="P24" s="279"/>
      <c r="Q24" s="279"/>
      <c r="R24" s="138">
        <v>1</v>
      </c>
      <c r="S24" s="258" t="s">
        <v>119</v>
      </c>
    </row>
    <row r="25" spans="1:23" s="66" customFormat="1" ht="92.25" customHeight="1" x14ac:dyDescent="0.25">
      <c r="A25" s="150">
        <v>15</v>
      </c>
      <c r="B25" s="292"/>
      <c r="C25" s="136" t="s">
        <v>105</v>
      </c>
      <c r="D25" s="137"/>
      <c r="E25" s="137"/>
      <c r="F25" s="137">
        <v>1</v>
      </c>
      <c r="G25" s="143"/>
      <c r="H25" s="145">
        <v>150000000</v>
      </c>
      <c r="I25" s="145">
        <v>150000000</v>
      </c>
      <c r="J25" s="293">
        <v>149320000</v>
      </c>
      <c r="K25" s="147" t="s">
        <v>157</v>
      </c>
      <c r="L25" s="147" t="s">
        <v>158</v>
      </c>
      <c r="M25" s="130">
        <f t="shared" si="0"/>
        <v>680000</v>
      </c>
      <c r="N25" s="279">
        <v>1</v>
      </c>
      <c r="O25" s="279"/>
      <c r="P25" s="279"/>
      <c r="Q25" s="279"/>
      <c r="R25" s="138">
        <v>1</v>
      </c>
      <c r="S25" s="258" t="s">
        <v>119</v>
      </c>
      <c r="W25" s="269">
        <f>H25</f>
        <v>150000000</v>
      </c>
    </row>
    <row r="26" spans="1:23" s="66" customFormat="1" ht="88.5" customHeight="1" x14ac:dyDescent="0.25">
      <c r="A26" s="143">
        <v>16</v>
      </c>
      <c r="B26" s="292"/>
      <c r="C26" s="136" t="s">
        <v>104</v>
      </c>
      <c r="D26" s="137"/>
      <c r="E26" s="137"/>
      <c r="F26" s="137">
        <v>1</v>
      </c>
      <c r="G26" s="143"/>
      <c r="H26" s="145">
        <v>150000000</v>
      </c>
      <c r="I26" s="145">
        <v>150000000</v>
      </c>
      <c r="J26" s="293">
        <v>149340000</v>
      </c>
      <c r="K26" s="147" t="s">
        <v>157</v>
      </c>
      <c r="L26" s="147" t="s">
        <v>158</v>
      </c>
      <c r="M26" s="130">
        <f t="shared" si="0"/>
        <v>660000</v>
      </c>
      <c r="N26" s="279">
        <v>1</v>
      </c>
      <c r="O26" s="279"/>
      <c r="P26" s="279"/>
      <c r="Q26" s="279"/>
      <c r="R26" s="138">
        <v>1</v>
      </c>
      <c r="S26" s="258" t="s">
        <v>119</v>
      </c>
      <c r="W26" s="269">
        <f>H26</f>
        <v>150000000</v>
      </c>
    </row>
    <row r="27" spans="1:23" s="66" customFormat="1" ht="73.5" customHeight="1" x14ac:dyDescent="0.25">
      <c r="A27" s="150">
        <v>17</v>
      </c>
      <c r="B27" s="292"/>
      <c r="C27" s="136" t="s">
        <v>148</v>
      </c>
      <c r="D27" s="137"/>
      <c r="E27" s="137"/>
      <c r="F27" s="137">
        <v>1</v>
      </c>
      <c r="G27" s="143"/>
      <c r="H27" s="145">
        <v>200000000</v>
      </c>
      <c r="I27" s="145">
        <v>199793000</v>
      </c>
      <c r="J27" s="293">
        <v>168799000</v>
      </c>
      <c r="K27" s="147" t="s">
        <v>184</v>
      </c>
      <c r="L27" s="147" t="s">
        <v>185</v>
      </c>
      <c r="M27" s="130">
        <f t="shared" si="0"/>
        <v>31201000</v>
      </c>
      <c r="N27" s="279">
        <v>1</v>
      </c>
      <c r="O27" s="279"/>
      <c r="P27" s="279"/>
      <c r="Q27" s="279"/>
      <c r="R27" s="138">
        <v>1</v>
      </c>
      <c r="S27" s="258" t="s">
        <v>119</v>
      </c>
      <c r="W27" s="269">
        <f>H27</f>
        <v>200000000</v>
      </c>
    </row>
    <row r="28" spans="1:23" s="66" customFormat="1" ht="90" customHeight="1" x14ac:dyDescent="0.25">
      <c r="A28" s="143">
        <v>18</v>
      </c>
      <c r="B28" s="292"/>
      <c r="C28" s="136" t="s">
        <v>111</v>
      </c>
      <c r="D28" s="137"/>
      <c r="E28" s="137">
        <v>1</v>
      </c>
      <c r="F28" s="137"/>
      <c r="G28" s="143"/>
      <c r="H28" s="145">
        <v>3500000000</v>
      </c>
      <c r="I28" s="145">
        <v>3495164000</v>
      </c>
      <c r="J28" s="293">
        <v>3206860000</v>
      </c>
      <c r="K28" s="147" t="s">
        <v>199</v>
      </c>
      <c r="L28" s="147" t="s">
        <v>200</v>
      </c>
      <c r="M28" s="130">
        <f t="shared" si="0"/>
        <v>293140000</v>
      </c>
      <c r="N28" s="279">
        <v>1</v>
      </c>
      <c r="O28" s="279"/>
      <c r="P28" s="279"/>
      <c r="Q28" s="279"/>
      <c r="R28" s="138">
        <v>1</v>
      </c>
      <c r="S28" s="258" t="s">
        <v>119</v>
      </c>
    </row>
    <row r="29" spans="1:23" s="66" customFormat="1" ht="75.75" customHeight="1" x14ac:dyDescent="0.25">
      <c r="A29" s="150">
        <v>19</v>
      </c>
      <c r="B29" s="292"/>
      <c r="C29" s="136" t="s">
        <v>151</v>
      </c>
      <c r="D29" s="137"/>
      <c r="E29" s="137">
        <v>1</v>
      </c>
      <c r="F29" s="137"/>
      <c r="G29" s="143"/>
      <c r="H29" s="145">
        <v>18034000000</v>
      </c>
      <c r="I29" s="145">
        <v>18028709000</v>
      </c>
      <c r="J29" s="293">
        <v>17000016000</v>
      </c>
      <c r="K29" s="147" t="s">
        <v>197</v>
      </c>
      <c r="L29" s="147" t="s">
        <v>198</v>
      </c>
      <c r="M29" s="130">
        <f t="shared" si="0"/>
        <v>1033984000</v>
      </c>
      <c r="N29" s="279"/>
      <c r="O29" s="279"/>
      <c r="P29" s="279">
        <v>1</v>
      </c>
      <c r="Q29" s="279"/>
      <c r="R29" s="138">
        <v>1</v>
      </c>
      <c r="S29" s="258" t="s">
        <v>119</v>
      </c>
    </row>
    <row r="30" spans="1:23" s="66" customFormat="1" ht="138.75" customHeight="1" x14ac:dyDescent="0.25">
      <c r="A30" s="143">
        <v>20</v>
      </c>
      <c r="B30" s="292"/>
      <c r="C30" s="136" t="s">
        <v>160</v>
      </c>
      <c r="D30" s="137"/>
      <c r="E30" s="137">
        <v>1</v>
      </c>
      <c r="F30" s="137"/>
      <c r="G30" s="143"/>
      <c r="H30" s="145">
        <v>325000000</v>
      </c>
      <c r="I30" s="145">
        <v>324681000</v>
      </c>
      <c r="J30" s="293">
        <v>248839000</v>
      </c>
      <c r="K30" s="147" t="s">
        <v>195</v>
      </c>
      <c r="L30" s="147" t="s">
        <v>196</v>
      </c>
      <c r="M30" s="148">
        <f t="shared" si="0"/>
        <v>76161000</v>
      </c>
      <c r="N30" s="279">
        <v>1</v>
      </c>
      <c r="O30" s="279"/>
      <c r="P30" s="279"/>
      <c r="Q30" s="279"/>
      <c r="R30" s="138">
        <v>1</v>
      </c>
      <c r="S30" s="258" t="s">
        <v>119</v>
      </c>
    </row>
    <row r="31" spans="1:23" s="66" customFormat="1" ht="57.75" customHeight="1" x14ac:dyDescent="0.25">
      <c r="A31" s="150">
        <v>21</v>
      </c>
      <c r="B31" s="292"/>
      <c r="C31" s="136" t="s">
        <v>176</v>
      </c>
      <c r="D31" s="137"/>
      <c r="E31" s="137">
        <v>1</v>
      </c>
      <c r="F31" s="137"/>
      <c r="G31" s="143"/>
      <c r="H31" s="145">
        <v>500000000</v>
      </c>
      <c r="I31" s="145">
        <v>499700000</v>
      </c>
      <c r="J31" s="293">
        <v>417258000</v>
      </c>
      <c r="K31" s="147" t="s">
        <v>207</v>
      </c>
      <c r="L31" s="147" t="s">
        <v>208</v>
      </c>
      <c r="M31" s="148">
        <f t="shared" si="0"/>
        <v>82742000</v>
      </c>
      <c r="N31" s="279">
        <v>1</v>
      </c>
      <c r="O31" s="279"/>
      <c r="P31" s="279"/>
      <c r="Q31" s="279"/>
      <c r="R31" s="138">
        <v>1</v>
      </c>
      <c r="S31" s="258" t="s">
        <v>119</v>
      </c>
    </row>
    <row r="32" spans="1:23" s="66" customFormat="1" ht="104.25" customHeight="1" x14ac:dyDescent="0.25">
      <c r="A32" s="143">
        <v>22</v>
      </c>
      <c r="B32" s="292"/>
      <c r="C32" s="371" t="s">
        <v>159</v>
      </c>
      <c r="D32" s="372"/>
      <c r="E32" s="372">
        <v>1</v>
      </c>
      <c r="F32" s="372"/>
      <c r="G32" s="373"/>
      <c r="H32" s="374">
        <v>300000000</v>
      </c>
      <c r="I32" s="374">
        <v>299704000</v>
      </c>
      <c r="J32" s="502">
        <v>234201000</v>
      </c>
      <c r="K32" s="375" t="s">
        <v>245</v>
      </c>
      <c r="L32" s="375" t="s">
        <v>246</v>
      </c>
      <c r="M32" s="376">
        <f t="shared" si="0"/>
        <v>65799000</v>
      </c>
      <c r="N32" s="377">
        <v>1</v>
      </c>
      <c r="O32" s="377"/>
      <c r="P32" s="377"/>
      <c r="Q32" s="377"/>
      <c r="R32" s="265">
        <v>1</v>
      </c>
      <c r="S32" s="503" t="s">
        <v>119</v>
      </c>
    </row>
    <row r="33" spans="1:19" s="66" customFormat="1" ht="59.25" customHeight="1" x14ac:dyDescent="0.25">
      <c r="A33" s="150">
        <v>23</v>
      </c>
      <c r="B33" s="292"/>
      <c r="C33" s="136" t="s">
        <v>165</v>
      </c>
      <c r="D33" s="137"/>
      <c r="E33" s="137">
        <v>1</v>
      </c>
      <c r="F33" s="137"/>
      <c r="G33" s="143"/>
      <c r="H33" s="145">
        <v>3000000000</v>
      </c>
      <c r="I33" s="145">
        <v>2998597000</v>
      </c>
      <c r="J33" s="293">
        <v>2852002000</v>
      </c>
      <c r="K33" s="147" t="s">
        <v>62</v>
      </c>
      <c r="L33" s="147" t="s">
        <v>63</v>
      </c>
      <c r="M33" s="148">
        <f t="shared" si="0"/>
        <v>147998000</v>
      </c>
      <c r="N33" s="279">
        <v>1</v>
      </c>
      <c r="O33" s="279"/>
      <c r="P33" s="279"/>
      <c r="Q33" s="279"/>
      <c r="R33" s="138">
        <v>1</v>
      </c>
      <c r="S33" s="258" t="s">
        <v>119</v>
      </c>
    </row>
    <row r="34" spans="1:19" s="66" customFormat="1" ht="58.5" customHeight="1" x14ac:dyDescent="0.25">
      <c r="A34" s="143">
        <v>24</v>
      </c>
      <c r="B34" s="292"/>
      <c r="C34" s="136" t="s">
        <v>166</v>
      </c>
      <c r="D34" s="137"/>
      <c r="E34" s="137">
        <v>1</v>
      </c>
      <c r="F34" s="137"/>
      <c r="G34" s="143"/>
      <c r="H34" s="145">
        <v>5500000000</v>
      </c>
      <c r="I34" s="145">
        <v>5491434000</v>
      </c>
      <c r="J34" s="293">
        <v>5008962000</v>
      </c>
      <c r="K34" s="147" t="s">
        <v>62</v>
      </c>
      <c r="L34" s="147" t="s">
        <v>63</v>
      </c>
      <c r="M34" s="148">
        <f t="shared" si="0"/>
        <v>491038000</v>
      </c>
      <c r="N34" s="279">
        <v>1</v>
      </c>
      <c r="O34" s="279"/>
      <c r="P34" s="279"/>
      <c r="Q34" s="279"/>
      <c r="R34" s="138">
        <v>1</v>
      </c>
      <c r="S34" s="258" t="s">
        <v>119</v>
      </c>
    </row>
    <row r="35" spans="1:19" s="66" customFormat="1" ht="101.25" customHeight="1" x14ac:dyDescent="0.25">
      <c r="A35" s="150">
        <v>25</v>
      </c>
      <c r="B35" s="292"/>
      <c r="C35" s="136" t="s">
        <v>167</v>
      </c>
      <c r="D35" s="137"/>
      <c r="E35" s="137">
        <v>1</v>
      </c>
      <c r="F35" s="137"/>
      <c r="G35" s="143"/>
      <c r="H35" s="145">
        <v>450000000</v>
      </c>
      <c r="I35" s="145">
        <v>449573000</v>
      </c>
      <c r="J35" s="293">
        <v>364042000</v>
      </c>
      <c r="K35" s="147" t="s">
        <v>243</v>
      </c>
      <c r="L35" s="147" t="s">
        <v>244</v>
      </c>
      <c r="M35" s="148">
        <f t="shared" si="0"/>
        <v>85958000</v>
      </c>
      <c r="N35" s="279">
        <v>1</v>
      </c>
      <c r="O35" s="279"/>
      <c r="P35" s="279"/>
      <c r="Q35" s="279"/>
      <c r="R35" s="138">
        <v>1</v>
      </c>
      <c r="S35" s="258" t="s">
        <v>119</v>
      </c>
    </row>
    <row r="36" spans="1:19" s="66" customFormat="1" ht="58.5" customHeight="1" x14ac:dyDescent="0.25">
      <c r="A36" s="143">
        <v>26</v>
      </c>
      <c r="B36" s="292"/>
      <c r="C36" s="136" t="s">
        <v>175</v>
      </c>
      <c r="D36" s="137"/>
      <c r="E36" s="137">
        <v>1</v>
      </c>
      <c r="F36" s="137"/>
      <c r="G36" s="143"/>
      <c r="H36" s="145">
        <v>14000000000</v>
      </c>
      <c r="I36" s="145">
        <v>13990523000</v>
      </c>
      <c r="J36" s="293">
        <v>12480540000</v>
      </c>
      <c r="K36" s="147" t="s">
        <v>60</v>
      </c>
      <c r="L36" s="147" t="s">
        <v>61</v>
      </c>
      <c r="M36" s="148">
        <f t="shared" si="0"/>
        <v>1519460000</v>
      </c>
      <c r="N36" s="279">
        <v>1</v>
      </c>
      <c r="O36" s="279"/>
      <c r="P36" s="279"/>
      <c r="Q36" s="279"/>
      <c r="R36" s="138">
        <v>1</v>
      </c>
      <c r="S36" s="258" t="s">
        <v>119</v>
      </c>
    </row>
    <row r="37" spans="1:19" s="66" customFormat="1" ht="106.5" customHeight="1" x14ac:dyDescent="0.25">
      <c r="A37" s="150">
        <v>27</v>
      </c>
      <c r="B37" s="292"/>
      <c r="C37" s="136" t="s">
        <v>192</v>
      </c>
      <c r="D37" s="137"/>
      <c r="E37" s="137">
        <v>1</v>
      </c>
      <c r="F37" s="137"/>
      <c r="G37" s="143"/>
      <c r="H37" s="145">
        <v>750000000</v>
      </c>
      <c r="I37" s="145">
        <v>749990000</v>
      </c>
      <c r="J37" s="293">
        <v>643596000</v>
      </c>
      <c r="K37" s="147" t="s">
        <v>237</v>
      </c>
      <c r="L37" s="147" t="s">
        <v>238</v>
      </c>
      <c r="M37" s="148">
        <f t="shared" si="0"/>
        <v>106404000</v>
      </c>
      <c r="N37" s="279">
        <v>1</v>
      </c>
      <c r="O37" s="279"/>
      <c r="P37" s="279"/>
      <c r="Q37" s="279"/>
      <c r="R37" s="138">
        <v>1</v>
      </c>
      <c r="S37" s="258" t="s">
        <v>119</v>
      </c>
    </row>
    <row r="38" spans="1:19" s="66" customFormat="1" ht="90" customHeight="1" x14ac:dyDescent="0.25">
      <c r="A38" s="143">
        <v>28</v>
      </c>
      <c r="B38" s="292"/>
      <c r="C38" s="136" t="s">
        <v>193</v>
      </c>
      <c r="D38" s="137"/>
      <c r="E38" s="137">
        <v>1</v>
      </c>
      <c r="F38" s="137"/>
      <c r="G38" s="143"/>
      <c r="H38" s="145">
        <v>4800000000</v>
      </c>
      <c r="I38" s="145">
        <v>4796552000</v>
      </c>
      <c r="J38" s="293">
        <v>4648350000</v>
      </c>
      <c r="K38" s="147" t="s">
        <v>241</v>
      </c>
      <c r="L38" s="147" t="s">
        <v>315</v>
      </c>
      <c r="M38" s="148">
        <f t="shared" si="0"/>
        <v>151650000</v>
      </c>
      <c r="N38" s="279">
        <v>1</v>
      </c>
      <c r="O38" s="279"/>
      <c r="P38" s="279"/>
      <c r="Q38" s="279"/>
      <c r="R38" s="138">
        <v>1</v>
      </c>
      <c r="S38" s="258" t="s">
        <v>119</v>
      </c>
    </row>
    <row r="39" spans="1:19" s="66" customFormat="1" ht="155.25" customHeight="1" x14ac:dyDescent="0.25">
      <c r="A39" s="150">
        <v>29</v>
      </c>
      <c r="B39" s="292"/>
      <c r="C39" s="136" t="s">
        <v>201</v>
      </c>
      <c r="D39" s="137"/>
      <c r="E39" s="137">
        <v>1</v>
      </c>
      <c r="F39" s="137"/>
      <c r="G39" s="143"/>
      <c r="H39" s="145">
        <v>300000000</v>
      </c>
      <c r="I39" s="145">
        <v>299780000</v>
      </c>
      <c r="J39" s="293">
        <v>230509000</v>
      </c>
      <c r="K39" s="147" t="s">
        <v>255</v>
      </c>
      <c r="L39" s="147" t="s">
        <v>196</v>
      </c>
      <c r="M39" s="148">
        <f t="shared" si="0"/>
        <v>69491000</v>
      </c>
      <c r="N39" s="279">
        <v>1</v>
      </c>
      <c r="O39" s="279"/>
      <c r="P39" s="279"/>
      <c r="Q39" s="279"/>
      <c r="R39" s="138">
        <v>1</v>
      </c>
      <c r="S39" s="258" t="s">
        <v>119</v>
      </c>
    </row>
    <row r="40" spans="1:19" s="66" customFormat="1" ht="119.25" customHeight="1" x14ac:dyDescent="0.25">
      <c r="A40" s="143">
        <v>30</v>
      </c>
      <c r="B40" s="292"/>
      <c r="C40" s="136" t="s">
        <v>202</v>
      </c>
      <c r="D40" s="137"/>
      <c r="E40" s="137">
        <v>1</v>
      </c>
      <c r="F40" s="137"/>
      <c r="G40" s="143"/>
      <c r="H40" s="145">
        <v>650000000</v>
      </c>
      <c r="I40" s="145">
        <v>629961000</v>
      </c>
      <c r="J40" s="293">
        <v>558800000</v>
      </c>
      <c r="K40" s="147" t="s">
        <v>271</v>
      </c>
      <c r="L40" s="147" t="s">
        <v>272</v>
      </c>
      <c r="M40" s="148">
        <f t="shared" si="0"/>
        <v>91200000</v>
      </c>
      <c r="N40" s="279">
        <v>1</v>
      </c>
      <c r="O40" s="279"/>
      <c r="P40" s="279"/>
      <c r="Q40" s="279"/>
      <c r="R40" s="138">
        <v>1</v>
      </c>
      <c r="S40" s="258" t="s">
        <v>119</v>
      </c>
    </row>
    <row r="41" spans="1:19" s="66" customFormat="1" ht="128.25" customHeight="1" x14ac:dyDescent="0.25">
      <c r="A41" s="150">
        <v>31</v>
      </c>
      <c r="B41" s="292"/>
      <c r="C41" s="136" t="s">
        <v>203</v>
      </c>
      <c r="D41" s="137"/>
      <c r="E41" s="137">
        <v>1</v>
      </c>
      <c r="F41" s="137"/>
      <c r="G41" s="143"/>
      <c r="H41" s="145">
        <v>800000000</v>
      </c>
      <c r="I41" s="145">
        <v>799340000</v>
      </c>
      <c r="J41" s="293">
        <v>697387000</v>
      </c>
      <c r="K41" s="147" t="s">
        <v>269</v>
      </c>
      <c r="L41" s="147" t="s">
        <v>270</v>
      </c>
      <c r="M41" s="148">
        <f t="shared" si="0"/>
        <v>102613000</v>
      </c>
      <c r="N41" s="279">
        <v>1</v>
      </c>
      <c r="O41" s="279"/>
      <c r="P41" s="279"/>
      <c r="Q41" s="279"/>
      <c r="R41" s="138">
        <v>1</v>
      </c>
      <c r="S41" s="258" t="s">
        <v>119</v>
      </c>
    </row>
    <row r="42" spans="1:19" s="66" customFormat="1" ht="125.25" customHeight="1" x14ac:dyDescent="0.25">
      <c r="A42" s="143">
        <v>32</v>
      </c>
      <c r="B42" s="292"/>
      <c r="C42" s="136" t="s">
        <v>204</v>
      </c>
      <c r="D42" s="137"/>
      <c r="E42" s="137">
        <v>1</v>
      </c>
      <c r="F42" s="137"/>
      <c r="G42" s="143"/>
      <c r="H42" s="145">
        <v>600000000</v>
      </c>
      <c r="I42" s="145">
        <v>597348000</v>
      </c>
      <c r="J42" s="293">
        <v>518718000</v>
      </c>
      <c r="K42" s="147" t="s">
        <v>267</v>
      </c>
      <c r="L42" s="147" t="s">
        <v>268</v>
      </c>
      <c r="M42" s="148">
        <f t="shared" si="0"/>
        <v>81282000</v>
      </c>
      <c r="N42" s="279">
        <v>1</v>
      </c>
      <c r="O42" s="279"/>
      <c r="P42" s="279"/>
      <c r="Q42" s="279"/>
      <c r="R42" s="138">
        <v>1</v>
      </c>
      <c r="S42" s="258" t="s">
        <v>119</v>
      </c>
    </row>
    <row r="43" spans="1:19" s="66" customFormat="1" ht="69" customHeight="1" x14ac:dyDescent="0.25">
      <c r="A43" s="150">
        <v>33</v>
      </c>
      <c r="B43" s="292"/>
      <c r="C43" s="136" t="s">
        <v>216</v>
      </c>
      <c r="D43" s="137"/>
      <c r="E43" s="137">
        <v>1</v>
      </c>
      <c r="F43" s="137"/>
      <c r="G43" s="143"/>
      <c r="H43" s="145">
        <v>3000000000</v>
      </c>
      <c r="I43" s="145">
        <v>2998301000</v>
      </c>
      <c r="J43" s="293">
        <v>2791900000</v>
      </c>
      <c r="K43" s="147" t="s">
        <v>265</v>
      </c>
      <c r="L43" s="147" t="s">
        <v>266</v>
      </c>
      <c r="M43" s="148">
        <f>H43-J43</f>
        <v>208100000</v>
      </c>
      <c r="N43" s="279">
        <v>1</v>
      </c>
      <c r="O43" s="279"/>
      <c r="P43" s="279"/>
      <c r="Q43" s="279"/>
      <c r="R43" s="138">
        <v>1</v>
      </c>
      <c r="S43" s="258" t="s">
        <v>119</v>
      </c>
    </row>
    <row r="44" spans="1:19" s="66" customFormat="1" ht="69" customHeight="1" x14ac:dyDescent="0.25">
      <c r="A44" s="143">
        <v>34</v>
      </c>
      <c r="B44" s="292"/>
      <c r="C44" s="136" t="s">
        <v>217</v>
      </c>
      <c r="D44" s="137"/>
      <c r="E44" s="137">
        <v>1</v>
      </c>
      <c r="F44" s="137"/>
      <c r="G44" s="143"/>
      <c r="H44" s="145">
        <v>1000000000</v>
      </c>
      <c r="I44" s="145">
        <v>999711000</v>
      </c>
      <c r="J44" s="293">
        <v>811556000</v>
      </c>
      <c r="K44" s="147" t="s">
        <v>278</v>
      </c>
      <c r="L44" s="147" t="s">
        <v>279</v>
      </c>
      <c r="M44" s="148">
        <f>H44-J44</f>
        <v>188444000</v>
      </c>
      <c r="N44" s="279">
        <v>1</v>
      </c>
      <c r="O44" s="279"/>
      <c r="P44" s="279"/>
      <c r="Q44" s="279"/>
      <c r="R44" s="138">
        <v>1</v>
      </c>
      <c r="S44" s="258" t="s">
        <v>119</v>
      </c>
    </row>
    <row r="45" spans="1:19" s="66" customFormat="1" ht="87" customHeight="1" x14ac:dyDescent="0.25">
      <c r="A45" s="150">
        <v>35</v>
      </c>
      <c r="B45" s="292"/>
      <c r="C45" s="136" t="s">
        <v>219</v>
      </c>
      <c r="D45" s="137"/>
      <c r="E45" s="137">
        <v>1</v>
      </c>
      <c r="F45" s="137"/>
      <c r="G45" s="143"/>
      <c r="H45" s="145">
        <v>1150000000</v>
      </c>
      <c r="I45" s="145">
        <v>1127913000</v>
      </c>
      <c r="J45" s="293">
        <v>982084000</v>
      </c>
      <c r="K45" s="147" t="s">
        <v>261</v>
      </c>
      <c r="L45" s="147" t="s">
        <v>262</v>
      </c>
      <c r="M45" s="148">
        <f>H45-J45</f>
        <v>167916000</v>
      </c>
      <c r="N45" s="279">
        <v>1</v>
      </c>
      <c r="O45" s="279"/>
      <c r="P45" s="279"/>
      <c r="Q45" s="279"/>
      <c r="R45" s="138">
        <v>1</v>
      </c>
      <c r="S45" s="258" t="s">
        <v>119</v>
      </c>
    </row>
    <row r="46" spans="1:19" s="66" customFormat="1" ht="69" customHeight="1" x14ac:dyDescent="0.25">
      <c r="A46" s="143">
        <v>36</v>
      </c>
      <c r="B46" s="292"/>
      <c r="C46" s="136" t="s">
        <v>215</v>
      </c>
      <c r="D46" s="137"/>
      <c r="E46" s="137">
        <v>1</v>
      </c>
      <c r="F46" s="137"/>
      <c r="G46" s="143"/>
      <c r="H46" s="145">
        <v>750000000</v>
      </c>
      <c r="I46" s="145">
        <v>749990000</v>
      </c>
      <c r="J46" s="293">
        <v>682700000</v>
      </c>
      <c r="K46" s="147" t="s">
        <v>287</v>
      </c>
      <c r="L46" s="147" t="s">
        <v>288</v>
      </c>
      <c r="M46" s="148">
        <f>H46-J46</f>
        <v>67300000</v>
      </c>
      <c r="N46" s="279">
        <v>1</v>
      </c>
      <c r="O46" s="279"/>
      <c r="P46" s="279"/>
      <c r="Q46" s="279"/>
      <c r="R46" s="138">
        <v>1</v>
      </c>
      <c r="S46" s="258" t="s">
        <v>119</v>
      </c>
    </row>
    <row r="47" spans="1:19" s="66" customFormat="1" ht="69" customHeight="1" x14ac:dyDescent="0.25">
      <c r="A47" s="150">
        <v>37</v>
      </c>
      <c r="B47" s="292"/>
      <c r="C47" s="136" t="s">
        <v>214</v>
      </c>
      <c r="D47" s="137"/>
      <c r="E47" s="137">
        <v>1</v>
      </c>
      <c r="F47" s="137"/>
      <c r="G47" s="143"/>
      <c r="H47" s="145">
        <v>900000000</v>
      </c>
      <c r="I47" s="145">
        <v>899249000</v>
      </c>
      <c r="J47" s="293">
        <v>771347000</v>
      </c>
      <c r="K47" s="147" t="s">
        <v>276</v>
      </c>
      <c r="L47" s="147" t="s">
        <v>277</v>
      </c>
      <c r="M47" s="148">
        <f t="shared" si="0"/>
        <v>128653000</v>
      </c>
      <c r="N47" s="279"/>
      <c r="O47" s="279"/>
      <c r="P47" s="279">
        <v>1</v>
      </c>
      <c r="Q47" s="279"/>
      <c r="R47" s="138">
        <v>1</v>
      </c>
      <c r="S47" s="258" t="s">
        <v>119</v>
      </c>
    </row>
    <row r="48" spans="1:19" s="66" customFormat="1" ht="93" customHeight="1" x14ac:dyDescent="0.25">
      <c r="A48" s="143">
        <v>38</v>
      </c>
      <c r="B48" s="292"/>
      <c r="C48" s="136" t="s">
        <v>222</v>
      </c>
      <c r="D48" s="137"/>
      <c r="E48" s="137">
        <v>1</v>
      </c>
      <c r="F48" s="137"/>
      <c r="G48" s="143"/>
      <c r="H48" s="145">
        <v>2000000000</v>
      </c>
      <c r="I48" s="145">
        <v>1999910000</v>
      </c>
      <c r="J48" s="293">
        <v>1895814000</v>
      </c>
      <c r="K48" s="147" t="s">
        <v>285</v>
      </c>
      <c r="L48" s="147" t="s">
        <v>162</v>
      </c>
      <c r="M48" s="148">
        <f>H48-J48</f>
        <v>104186000</v>
      </c>
      <c r="N48" s="279">
        <v>1</v>
      </c>
      <c r="O48" s="279"/>
      <c r="P48" s="279"/>
      <c r="Q48" s="279"/>
      <c r="R48" s="138">
        <v>1</v>
      </c>
      <c r="S48" s="258" t="s">
        <v>119</v>
      </c>
    </row>
    <row r="49" spans="1:23" s="66" customFormat="1" ht="102.75" customHeight="1" x14ac:dyDescent="0.25">
      <c r="A49" s="150">
        <v>39</v>
      </c>
      <c r="B49" s="292"/>
      <c r="C49" s="136" t="s">
        <v>218</v>
      </c>
      <c r="D49" s="137"/>
      <c r="E49" s="137">
        <v>1</v>
      </c>
      <c r="F49" s="137"/>
      <c r="G49" s="143"/>
      <c r="H49" s="145">
        <v>2500000000</v>
      </c>
      <c r="I49" s="145">
        <v>2497564000</v>
      </c>
      <c r="J49" s="293">
        <v>2219540000</v>
      </c>
      <c r="K49" s="147" t="s">
        <v>280</v>
      </c>
      <c r="L49" s="147" t="s">
        <v>281</v>
      </c>
      <c r="M49" s="148">
        <f t="shared" si="0"/>
        <v>280460000</v>
      </c>
      <c r="N49" s="279">
        <v>1</v>
      </c>
      <c r="O49" s="279"/>
      <c r="P49" s="279"/>
      <c r="Q49" s="279"/>
      <c r="R49" s="138">
        <v>1</v>
      </c>
      <c r="S49" s="258" t="s">
        <v>119</v>
      </c>
    </row>
    <row r="50" spans="1:23" s="66" customFormat="1" ht="62.25" customHeight="1" x14ac:dyDescent="0.25">
      <c r="A50" s="143">
        <v>40</v>
      </c>
      <c r="B50" s="292"/>
      <c r="C50" s="136" t="s">
        <v>171</v>
      </c>
      <c r="D50" s="137"/>
      <c r="E50" s="137">
        <v>1</v>
      </c>
      <c r="F50" s="137"/>
      <c r="G50" s="143"/>
      <c r="H50" s="145">
        <v>1000000000</v>
      </c>
      <c r="I50" s="145">
        <v>999877000</v>
      </c>
      <c r="J50" s="147"/>
      <c r="K50" s="498" t="s">
        <v>409</v>
      </c>
      <c r="L50" s="147"/>
      <c r="M50" s="148"/>
      <c r="N50" s="279">
        <v>1</v>
      </c>
      <c r="O50" s="279"/>
      <c r="P50" s="279"/>
      <c r="Q50" s="279"/>
      <c r="R50" s="138">
        <v>1</v>
      </c>
      <c r="S50" s="258" t="s">
        <v>119</v>
      </c>
    </row>
    <row r="51" spans="1:23" s="66" customFormat="1" ht="105" customHeight="1" x14ac:dyDescent="0.25">
      <c r="A51" s="150">
        <v>41</v>
      </c>
      <c r="B51" s="292"/>
      <c r="C51" s="136" t="s">
        <v>232</v>
      </c>
      <c r="D51" s="137"/>
      <c r="E51" s="137">
        <v>1</v>
      </c>
      <c r="F51" s="137"/>
      <c r="G51" s="143"/>
      <c r="H51" s="145">
        <v>1000000000</v>
      </c>
      <c r="I51" s="145">
        <v>998939000</v>
      </c>
      <c r="J51" s="293">
        <v>958380000</v>
      </c>
      <c r="K51" s="147" t="s">
        <v>297</v>
      </c>
      <c r="L51" s="147" t="s">
        <v>298</v>
      </c>
      <c r="M51" s="148">
        <f>H51-J51</f>
        <v>41620000</v>
      </c>
      <c r="N51" s="279">
        <v>1</v>
      </c>
      <c r="O51" s="279"/>
      <c r="P51" s="279"/>
      <c r="Q51" s="279"/>
      <c r="R51" s="138">
        <v>1</v>
      </c>
      <c r="S51" s="258" t="s">
        <v>119</v>
      </c>
      <c r="T51" s="66">
        <v>3</v>
      </c>
    </row>
    <row r="52" spans="1:23" s="66" customFormat="1" ht="120" customHeight="1" x14ac:dyDescent="0.25">
      <c r="A52" s="143">
        <v>42</v>
      </c>
      <c r="B52" s="292"/>
      <c r="C52" s="136" t="s">
        <v>257</v>
      </c>
      <c r="D52" s="137"/>
      <c r="E52" s="137">
        <v>1</v>
      </c>
      <c r="F52" s="137"/>
      <c r="G52" s="143"/>
      <c r="H52" s="145">
        <v>800000000</v>
      </c>
      <c r="I52" s="145">
        <v>799908000</v>
      </c>
      <c r="J52" s="293">
        <v>668530000</v>
      </c>
      <c r="K52" s="147" t="s">
        <v>300</v>
      </c>
      <c r="L52" s="147" t="s">
        <v>301</v>
      </c>
      <c r="M52" s="148">
        <f>H52-J52</f>
        <v>131470000</v>
      </c>
      <c r="N52" s="279">
        <v>1</v>
      </c>
      <c r="O52" s="279"/>
      <c r="P52" s="279"/>
      <c r="Q52" s="279"/>
      <c r="R52" s="138">
        <v>1</v>
      </c>
      <c r="S52" s="258" t="s">
        <v>119</v>
      </c>
    </row>
    <row r="53" spans="1:23" s="66" customFormat="1" ht="69" customHeight="1" x14ac:dyDescent="0.25">
      <c r="A53" s="150">
        <v>43</v>
      </c>
      <c r="B53" s="292"/>
      <c r="C53" s="136" t="s">
        <v>258</v>
      </c>
      <c r="D53" s="137"/>
      <c r="E53" s="137">
        <v>1</v>
      </c>
      <c r="F53" s="137"/>
      <c r="G53" s="143"/>
      <c r="H53" s="145">
        <v>721000000</v>
      </c>
      <c r="I53" s="145">
        <v>720967000</v>
      </c>
      <c r="J53" s="147"/>
      <c r="K53" s="498" t="s">
        <v>463</v>
      </c>
      <c r="L53" s="147"/>
      <c r="M53" s="148"/>
      <c r="N53" s="279">
        <v>1</v>
      </c>
      <c r="O53" s="279"/>
      <c r="P53" s="279"/>
      <c r="Q53" s="279"/>
      <c r="R53" s="138">
        <v>1</v>
      </c>
      <c r="S53" s="258" t="s">
        <v>119</v>
      </c>
    </row>
    <row r="54" spans="1:23" s="66" customFormat="1" ht="69" customHeight="1" x14ac:dyDescent="0.25">
      <c r="A54" s="143">
        <v>44</v>
      </c>
      <c r="B54" s="292"/>
      <c r="C54" s="136" t="s">
        <v>275</v>
      </c>
      <c r="D54" s="137"/>
      <c r="E54" s="137">
        <v>1</v>
      </c>
      <c r="F54" s="137"/>
      <c r="G54" s="143"/>
      <c r="H54" s="145">
        <v>740000000</v>
      </c>
      <c r="I54" s="145">
        <v>739935000</v>
      </c>
      <c r="J54" s="293">
        <v>591314000</v>
      </c>
      <c r="K54" s="147" t="s">
        <v>278</v>
      </c>
      <c r="L54" s="147" t="s">
        <v>279</v>
      </c>
      <c r="M54" s="148">
        <f>H54-J54</f>
        <v>148686000</v>
      </c>
      <c r="N54" s="279">
        <v>1</v>
      </c>
      <c r="O54" s="279"/>
      <c r="P54" s="279"/>
      <c r="Q54" s="279"/>
      <c r="R54" s="138">
        <v>1</v>
      </c>
      <c r="S54" s="258" t="s">
        <v>119</v>
      </c>
    </row>
    <row r="55" spans="1:23" s="66" customFormat="1" ht="106.5" customHeight="1" x14ac:dyDescent="0.25">
      <c r="A55" s="150">
        <v>45</v>
      </c>
      <c r="B55" s="292"/>
      <c r="C55" s="136" t="s">
        <v>284</v>
      </c>
      <c r="D55" s="137"/>
      <c r="E55" s="137">
        <v>1</v>
      </c>
      <c r="F55" s="137"/>
      <c r="G55" s="143"/>
      <c r="H55" s="145">
        <v>740000000</v>
      </c>
      <c r="I55" s="145">
        <v>739886000</v>
      </c>
      <c r="J55" s="293">
        <v>614528000</v>
      </c>
      <c r="K55" s="147" t="s">
        <v>300</v>
      </c>
      <c r="L55" s="147" t="s">
        <v>320</v>
      </c>
      <c r="M55" s="148">
        <f>H55-J55</f>
        <v>125472000</v>
      </c>
      <c r="N55" s="279">
        <v>1</v>
      </c>
      <c r="O55" s="279"/>
      <c r="P55" s="279"/>
      <c r="Q55" s="279"/>
      <c r="R55" s="138">
        <v>1</v>
      </c>
      <c r="S55" s="258" t="s">
        <v>119</v>
      </c>
    </row>
    <row r="56" spans="1:23" s="66" customFormat="1" ht="108.75" customHeight="1" x14ac:dyDescent="0.25">
      <c r="A56" s="143">
        <v>46</v>
      </c>
      <c r="B56" s="292"/>
      <c r="C56" s="371" t="s">
        <v>293</v>
      </c>
      <c r="D56" s="372"/>
      <c r="E56" s="372">
        <v>1</v>
      </c>
      <c r="F56" s="372"/>
      <c r="G56" s="373"/>
      <c r="H56" s="374">
        <v>420000000</v>
      </c>
      <c r="I56" s="374">
        <v>420000000</v>
      </c>
      <c r="J56" s="502">
        <v>314981000</v>
      </c>
      <c r="K56" s="375" t="s">
        <v>330</v>
      </c>
      <c r="L56" s="375" t="s">
        <v>331</v>
      </c>
      <c r="M56" s="376">
        <f>H56-J56</f>
        <v>105019000</v>
      </c>
      <c r="N56" s="377">
        <v>1</v>
      </c>
      <c r="O56" s="377"/>
      <c r="P56" s="377"/>
      <c r="Q56" s="377"/>
      <c r="R56" s="265">
        <v>1</v>
      </c>
      <c r="S56" s="503" t="s">
        <v>119</v>
      </c>
    </row>
    <row r="57" spans="1:23" s="66" customFormat="1" ht="125.25" customHeight="1" x14ac:dyDescent="0.25">
      <c r="A57" s="150">
        <v>47</v>
      </c>
      <c r="B57" s="292"/>
      <c r="C57" s="136" t="s">
        <v>292</v>
      </c>
      <c r="D57" s="137"/>
      <c r="E57" s="137">
        <v>1</v>
      </c>
      <c r="F57" s="137"/>
      <c r="G57" s="143"/>
      <c r="H57" s="145">
        <v>450000000</v>
      </c>
      <c r="I57" s="145">
        <v>450000000</v>
      </c>
      <c r="J57" s="293">
        <v>402238000</v>
      </c>
      <c r="K57" s="147" t="s">
        <v>271</v>
      </c>
      <c r="L57" s="147" t="s">
        <v>272</v>
      </c>
      <c r="M57" s="148">
        <f>H57-J57</f>
        <v>47762000</v>
      </c>
      <c r="N57" s="279">
        <v>1</v>
      </c>
      <c r="O57" s="279"/>
      <c r="P57" s="279"/>
      <c r="Q57" s="279"/>
      <c r="R57" s="138">
        <v>1</v>
      </c>
      <c r="S57" s="258" t="s">
        <v>119</v>
      </c>
    </row>
    <row r="58" spans="1:23" s="66" customFormat="1" ht="91.5" customHeight="1" x14ac:dyDescent="0.25">
      <c r="A58" s="143">
        <v>48</v>
      </c>
      <c r="B58" s="292"/>
      <c r="C58" s="136" t="s">
        <v>294</v>
      </c>
      <c r="D58" s="137"/>
      <c r="E58" s="137">
        <v>1</v>
      </c>
      <c r="F58" s="137"/>
      <c r="G58" s="143"/>
      <c r="H58" s="145">
        <v>740000000</v>
      </c>
      <c r="I58" s="145">
        <v>739830000</v>
      </c>
      <c r="J58" s="293">
        <v>453969000</v>
      </c>
      <c r="K58" s="147" t="s">
        <v>335</v>
      </c>
      <c r="L58" s="147" t="s">
        <v>336</v>
      </c>
      <c r="M58" s="148">
        <f t="shared" ref="M58:M63" si="1">H58-J58</f>
        <v>286031000</v>
      </c>
      <c r="N58" s="279">
        <v>1</v>
      </c>
      <c r="O58" s="279"/>
      <c r="P58" s="279"/>
      <c r="Q58" s="279"/>
      <c r="R58" s="138">
        <v>1</v>
      </c>
      <c r="S58" s="258" t="s">
        <v>119</v>
      </c>
    </row>
    <row r="59" spans="1:23" s="66" customFormat="1" ht="69" customHeight="1" x14ac:dyDescent="0.25">
      <c r="A59" s="150">
        <v>49</v>
      </c>
      <c r="B59" s="292"/>
      <c r="C59" s="136" t="s">
        <v>323</v>
      </c>
      <c r="D59" s="137"/>
      <c r="E59" s="137">
        <v>1</v>
      </c>
      <c r="F59" s="137"/>
      <c r="G59" s="143"/>
      <c r="H59" s="145">
        <v>1000000000</v>
      </c>
      <c r="I59" s="145">
        <v>999800000</v>
      </c>
      <c r="J59" s="293">
        <v>932737000</v>
      </c>
      <c r="K59" s="147" t="s">
        <v>440</v>
      </c>
      <c r="L59" s="147" t="s">
        <v>441</v>
      </c>
      <c r="M59" s="148">
        <f t="shared" si="1"/>
        <v>67263000</v>
      </c>
      <c r="N59" s="279">
        <v>1</v>
      </c>
      <c r="O59" s="279"/>
      <c r="P59" s="279"/>
      <c r="Q59" s="279"/>
      <c r="R59" s="138">
        <v>1</v>
      </c>
      <c r="S59" s="258" t="s">
        <v>119</v>
      </c>
      <c r="T59" s="66">
        <v>2</v>
      </c>
    </row>
    <row r="60" spans="1:23" s="66" customFormat="1" ht="93" customHeight="1" x14ac:dyDescent="0.25">
      <c r="A60" s="143">
        <v>50</v>
      </c>
      <c r="B60" s="292"/>
      <c r="C60" s="136" t="s">
        <v>334</v>
      </c>
      <c r="D60" s="137"/>
      <c r="E60" s="137">
        <v>1</v>
      </c>
      <c r="F60" s="137"/>
      <c r="G60" s="143"/>
      <c r="H60" s="145">
        <v>1500000000</v>
      </c>
      <c r="I60" s="145">
        <v>1499000000</v>
      </c>
      <c r="J60" s="293">
        <v>1379000000</v>
      </c>
      <c r="K60" s="147" t="s">
        <v>434</v>
      </c>
      <c r="L60" s="147" t="s">
        <v>435</v>
      </c>
      <c r="M60" s="148">
        <f t="shared" si="1"/>
        <v>121000000</v>
      </c>
      <c r="N60" s="279">
        <v>1</v>
      </c>
      <c r="O60" s="279"/>
      <c r="P60" s="279"/>
      <c r="Q60" s="279"/>
      <c r="R60" s="138">
        <v>1</v>
      </c>
      <c r="S60" s="258" t="s">
        <v>119</v>
      </c>
    </row>
    <row r="61" spans="1:23" s="66" customFormat="1" ht="96.75" customHeight="1" x14ac:dyDescent="0.25">
      <c r="A61" s="150">
        <v>51</v>
      </c>
      <c r="B61" s="292"/>
      <c r="C61" s="136" t="s">
        <v>416</v>
      </c>
      <c r="D61" s="137"/>
      <c r="E61" s="137">
        <v>1</v>
      </c>
      <c r="F61" s="137"/>
      <c r="G61" s="143"/>
      <c r="H61" s="145">
        <v>2000000000</v>
      </c>
      <c r="I61" s="145">
        <v>1800000000</v>
      </c>
      <c r="J61" s="293">
        <v>1611112000</v>
      </c>
      <c r="K61" s="147" t="s">
        <v>442</v>
      </c>
      <c r="L61" s="147" t="s">
        <v>443</v>
      </c>
      <c r="M61" s="148">
        <f>H61-J61</f>
        <v>388888000</v>
      </c>
      <c r="N61" s="279">
        <v>1</v>
      </c>
      <c r="O61" s="279"/>
      <c r="P61" s="279"/>
      <c r="Q61" s="279"/>
      <c r="R61" s="138">
        <v>1</v>
      </c>
      <c r="S61" s="258" t="s">
        <v>119</v>
      </c>
    </row>
    <row r="62" spans="1:23" s="66" customFormat="1" ht="106.5" customHeight="1" x14ac:dyDescent="0.25">
      <c r="A62" s="143">
        <v>52</v>
      </c>
      <c r="B62" s="292"/>
      <c r="C62" s="136" t="s">
        <v>417</v>
      </c>
      <c r="D62" s="137"/>
      <c r="E62" s="137">
        <v>1</v>
      </c>
      <c r="F62" s="137"/>
      <c r="G62" s="143"/>
      <c r="H62" s="145">
        <v>1000000000</v>
      </c>
      <c r="I62" s="145">
        <v>999900000</v>
      </c>
      <c r="J62" s="293">
        <v>870041000</v>
      </c>
      <c r="K62" s="147" t="s">
        <v>454</v>
      </c>
      <c r="L62" s="147" t="s">
        <v>455</v>
      </c>
      <c r="M62" s="148">
        <f>H62-J62</f>
        <v>129959000</v>
      </c>
      <c r="N62" s="279">
        <v>1</v>
      </c>
      <c r="O62" s="279"/>
      <c r="P62" s="279"/>
      <c r="Q62" s="279"/>
      <c r="R62" s="138">
        <v>1</v>
      </c>
      <c r="S62" s="258" t="s">
        <v>119</v>
      </c>
      <c r="T62" s="66">
        <v>1</v>
      </c>
    </row>
    <row r="63" spans="1:23" s="66" customFormat="1" ht="91.5" customHeight="1" x14ac:dyDescent="0.25">
      <c r="A63" s="150">
        <v>53</v>
      </c>
      <c r="B63" s="292"/>
      <c r="C63" s="136" t="s">
        <v>354</v>
      </c>
      <c r="D63" s="137"/>
      <c r="E63" s="137"/>
      <c r="F63" s="137">
        <v>1</v>
      </c>
      <c r="G63" s="143"/>
      <c r="H63" s="145">
        <v>800000000</v>
      </c>
      <c r="I63" s="145">
        <v>800000000</v>
      </c>
      <c r="J63" s="293">
        <v>751630000</v>
      </c>
      <c r="K63" s="147" t="s">
        <v>466</v>
      </c>
      <c r="L63" s="147" t="s">
        <v>467</v>
      </c>
      <c r="M63" s="148">
        <f t="shared" si="1"/>
        <v>48370000</v>
      </c>
      <c r="N63" s="279">
        <v>1</v>
      </c>
      <c r="O63" s="279"/>
      <c r="P63" s="279"/>
      <c r="Q63" s="279"/>
      <c r="R63" s="138">
        <v>1</v>
      </c>
      <c r="S63" s="258" t="s">
        <v>119</v>
      </c>
      <c r="V63" s="66">
        <v>1</v>
      </c>
      <c r="W63" s="269">
        <f>H63</f>
        <v>800000000</v>
      </c>
    </row>
    <row r="64" spans="1:23" s="66" customFormat="1" ht="97.5" customHeight="1" x14ac:dyDescent="0.25">
      <c r="A64" s="135">
        <v>54</v>
      </c>
      <c r="B64" s="292"/>
      <c r="C64" s="136" t="s">
        <v>448</v>
      </c>
      <c r="D64" s="137"/>
      <c r="E64" s="137">
        <v>1</v>
      </c>
      <c r="F64" s="137"/>
      <c r="G64" s="143"/>
      <c r="H64" s="145">
        <v>600000000</v>
      </c>
      <c r="I64" s="145">
        <v>600000000</v>
      </c>
      <c r="J64" s="293">
        <v>437350000</v>
      </c>
      <c r="K64" s="147" t="s">
        <v>330</v>
      </c>
      <c r="L64" s="147" t="s">
        <v>331</v>
      </c>
      <c r="M64" s="148">
        <f>H64-J64</f>
        <v>162650000</v>
      </c>
      <c r="N64" s="279">
        <v>1</v>
      </c>
      <c r="O64" s="279"/>
      <c r="P64" s="279"/>
      <c r="Q64" s="279"/>
      <c r="R64" s="138">
        <v>1</v>
      </c>
      <c r="S64" s="258" t="s">
        <v>119</v>
      </c>
      <c r="V64" s="66">
        <v>1</v>
      </c>
    </row>
    <row r="65" spans="1:26" s="66" customFormat="1" ht="129" customHeight="1" x14ac:dyDescent="0.25">
      <c r="A65" s="124">
        <v>55</v>
      </c>
      <c r="B65" s="292"/>
      <c r="C65" s="136" t="s">
        <v>449</v>
      </c>
      <c r="D65" s="137"/>
      <c r="E65" s="137">
        <v>1</v>
      </c>
      <c r="F65" s="137"/>
      <c r="G65" s="143"/>
      <c r="H65" s="145">
        <v>475000000</v>
      </c>
      <c r="I65" s="145">
        <v>275000000</v>
      </c>
      <c r="J65" s="293">
        <v>229560000</v>
      </c>
      <c r="K65" s="147" t="s">
        <v>372</v>
      </c>
      <c r="L65" s="147" t="s">
        <v>373</v>
      </c>
      <c r="M65" s="148">
        <f>H65-J65</f>
        <v>245440000</v>
      </c>
      <c r="N65" s="279">
        <v>1</v>
      </c>
      <c r="O65" s="279"/>
      <c r="P65" s="279"/>
      <c r="Q65" s="279"/>
      <c r="R65" s="138">
        <v>1</v>
      </c>
      <c r="S65" s="258" t="s">
        <v>119</v>
      </c>
      <c r="V65" s="66">
        <v>1</v>
      </c>
      <c r="Y65" s="488">
        <f>H65+H64+H61+H62</f>
        <v>4075000000</v>
      </c>
    </row>
    <row r="66" spans="1:26" s="66" customFormat="1" ht="66.75" customHeight="1" x14ac:dyDescent="0.25">
      <c r="A66" s="135">
        <v>56</v>
      </c>
      <c r="B66" s="292"/>
      <c r="C66" s="136" t="s">
        <v>430</v>
      </c>
      <c r="D66" s="137"/>
      <c r="E66" s="137">
        <v>1</v>
      </c>
      <c r="F66" s="137"/>
      <c r="G66" s="143"/>
      <c r="H66" s="145">
        <v>1150000000</v>
      </c>
      <c r="I66" s="145">
        <v>1150000000</v>
      </c>
      <c r="J66" s="293">
        <v>1079360000</v>
      </c>
      <c r="K66" s="147" t="s">
        <v>475</v>
      </c>
      <c r="L66" s="147" t="s">
        <v>476</v>
      </c>
      <c r="M66" s="148">
        <f>H66-J66</f>
        <v>70640000</v>
      </c>
      <c r="N66" s="279">
        <v>1</v>
      </c>
      <c r="O66" s="279"/>
      <c r="P66" s="279"/>
      <c r="Q66" s="279"/>
      <c r="R66" s="138">
        <v>1</v>
      </c>
      <c r="S66" s="258" t="s">
        <v>119</v>
      </c>
      <c r="V66" s="66">
        <v>1</v>
      </c>
    </row>
    <row r="67" spans="1:26" s="66" customFormat="1" ht="69" customHeight="1" x14ac:dyDescent="0.25">
      <c r="A67" s="124">
        <v>57</v>
      </c>
      <c r="B67" s="292"/>
      <c r="C67" s="136" t="s">
        <v>370</v>
      </c>
      <c r="D67" s="137"/>
      <c r="E67" s="137">
        <v>1</v>
      </c>
      <c r="F67" s="137"/>
      <c r="G67" s="143"/>
      <c r="H67" s="145">
        <v>1500000000</v>
      </c>
      <c r="I67" s="145">
        <v>1499900000</v>
      </c>
      <c r="J67" s="147"/>
      <c r="K67" s="147"/>
      <c r="L67" s="147"/>
      <c r="M67" s="148"/>
      <c r="N67" s="279">
        <v>1</v>
      </c>
      <c r="O67" s="279"/>
      <c r="P67" s="279"/>
      <c r="Q67" s="279"/>
      <c r="R67" s="138">
        <v>1</v>
      </c>
      <c r="S67" s="138" t="s">
        <v>471</v>
      </c>
      <c r="V67" s="66">
        <v>1</v>
      </c>
    </row>
    <row r="68" spans="1:26" s="1" customFormat="1" ht="66.75" customHeight="1" x14ac:dyDescent="0.25">
      <c r="A68" s="135">
        <v>58</v>
      </c>
      <c r="B68" s="281"/>
      <c r="C68" s="282" t="s">
        <v>431</v>
      </c>
      <c r="D68" s="283"/>
      <c r="E68" s="283">
        <v>1</v>
      </c>
      <c r="F68" s="283"/>
      <c r="G68" s="284"/>
      <c r="H68" s="285">
        <v>500000000</v>
      </c>
      <c r="I68" s="285">
        <v>475000000</v>
      </c>
      <c r="J68" s="286"/>
      <c r="K68" s="286"/>
      <c r="L68" s="286"/>
      <c r="M68" s="291"/>
      <c r="N68" s="288">
        <v>1</v>
      </c>
      <c r="O68" s="288"/>
      <c r="P68" s="288"/>
      <c r="Q68" s="288"/>
      <c r="R68" s="289">
        <v>1</v>
      </c>
      <c r="S68" s="289" t="s">
        <v>464</v>
      </c>
      <c r="U68" s="66"/>
      <c r="V68" s="66">
        <v>1</v>
      </c>
      <c r="W68" s="66"/>
      <c r="X68" s="66"/>
      <c r="Y68" s="66"/>
      <c r="Z68" s="66"/>
    </row>
    <row r="69" spans="1:26" s="1" customFormat="1" ht="40.5" customHeight="1" x14ac:dyDescent="0.25">
      <c r="A69" s="155"/>
      <c r="B69" s="512" t="s">
        <v>20</v>
      </c>
      <c r="C69" s="513"/>
      <c r="D69" s="155">
        <f>SUM(D11:D67)</f>
        <v>0</v>
      </c>
      <c r="E69" s="155">
        <f t="shared" ref="E69:S69" si="2">SUM(E11:E68)</f>
        <v>49</v>
      </c>
      <c r="F69" s="155">
        <f t="shared" si="2"/>
        <v>9</v>
      </c>
      <c r="G69" s="155">
        <f t="shared" si="2"/>
        <v>0</v>
      </c>
      <c r="H69" s="250">
        <f t="shared" si="2"/>
        <v>156315000000</v>
      </c>
      <c r="I69" s="250">
        <f t="shared" si="2"/>
        <v>155620160000</v>
      </c>
      <c r="J69" s="250">
        <f t="shared" si="2"/>
        <v>141623640000</v>
      </c>
      <c r="K69" s="155">
        <f t="shared" si="2"/>
        <v>0</v>
      </c>
      <c r="L69" s="155">
        <f t="shared" si="2"/>
        <v>0</v>
      </c>
      <c r="M69" s="250">
        <f t="shared" si="2"/>
        <v>10970360000</v>
      </c>
      <c r="N69" s="155">
        <f t="shared" si="2"/>
        <v>52</v>
      </c>
      <c r="O69" s="155">
        <f t="shared" si="2"/>
        <v>0</v>
      </c>
      <c r="P69" s="155">
        <f t="shared" si="2"/>
        <v>6</v>
      </c>
      <c r="Q69" s="155">
        <f t="shared" si="2"/>
        <v>0</v>
      </c>
      <c r="R69" s="155">
        <f t="shared" si="2"/>
        <v>58</v>
      </c>
      <c r="S69" s="155">
        <f t="shared" si="2"/>
        <v>0</v>
      </c>
      <c r="T69" s="155"/>
      <c r="U69" s="150"/>
      <c r="V69" s="150"/>
      <c r="W69" s="180">
        <f>SUM(W11:W68)</f>
        <v>2270000000</v>
      </c>
      <c r="X69" s="66"/>
      <c r="Y69" s="66"/>
      <c r="Z69" s="66"/>
    </row>
    <row r="70" spans="1:26" s="1" customFormat="1" ht="43.5" customHeight="1" x14ac:dyDescent="0.25">
      <c r="A70" s="252" t="s">
        <v>100</v>
      </c>
      <c r="B70" s="514" t="s">
        <v>68</v>
      </c>
      <c r="C70" s="515"/>
      <c r="D70" s="143"/>
      <c r="E70" s="143"/>
      <c r="F70" s="143"/>
      <c r="G70" s="143"/>
      <c r="H70" s="139"/>
      <c r="I70" s="139"/>
      <c r="J70" s="239"/>
      <c r="K70" s="240"/>
      <c r="L70" s="240"/>
      <c r="M70" s="241"/>
      <c r="N70" s="239"/>
      <c r="O70" s="239"/>
      <c r="P70" s="239"/>
      <c r="Q70" s="242"/>
      <c r="R70" s="240"/>
      <c r="S70" s="240"/>
      <c r="U70" s="66"/>
      <c r="V70" s="66"/>
      <c r="W70" s="66"/>
      <c r="X70" s="66"/>
      <c r="Y70" s="66"/>
      <c r="Z70" s="66"/>
    </row>
    <row r="71" spans="1:26" s="1" customFormat="1" ht="115.5" customHeight="1" x14ac:dyDescent="0.25">
      <c r="A71" s="124">
        <v>1</v>
      </c>
      <c r="B71" s="162"/>
      <c r="C71" s="163" t="s">
        <v>69</v>
      </c>
      <c r="D71" s="134">
        <v>1</v>
      </c>
      <c r="E71" s="134"/>
      <c r="F71" s="134"/>
      <c r="G71" s="134"/>
      <c r="H71" s="164">
        <v>563682000</v>
      </c>
      <c r="I71" s="164">
        <v>560862500</v>
      </c>
      <c r="J71" s="165">
        <v>535370000</v>
      </c>
      <c r="K71" s="152" t="s">
        <v>93</v>
      </c>
      <c r="L71" s="152" t="s">
        <v>107</v>
      </c>
      <c r="M71" s="153">
        <f>H71-J71</f>
        <v>28312000</v>
      </c>
      <c r="N71" s="153">
        <v>1</v>
      </c>
      <c r="O71" s="154"/>
      <c r="P71" s="153"/>
      <c r="Q71" s="153"/>
      <c r="R71" s="127">
        <v>1</v>
      </c>
      <c r="S71" s="254" t="s">
        <v>119</v>
      </c>
      <c r="U71" s="66"/>
      <c r="V71" s="66"/>
      <c r="W71" s="66"/>
      <c r="X71" s="66"/>
      <c r="Y71" s="66"/>
      <c r="Z71" s="66"/>
    </row>
    <row r="72" spans="1:26" s="1" customFormat="1" ht="82.5" customHeight="1" x14ac:dyDescent="0.25">
      <c r="A72" s="135">
        <v>2</v>
      </c>
      <c r="B72" s="162"/>
      <c r="C72" s="243" t="s">
        <v>103</v>
      </c>
      <c r="D72" s="142"/>
      <c r="E72" s="142"/>
      <c r="F72" s="142">
        <v>1</v>
      </c>
      <c r="G72" s="142"/>
      <c r="H72" s="244">
        <v>300000000</v>
      </c>
      <c r="I72" s="244">
        <v>299900000</v>
      </c>
      <c r="J72" s="172">
        <v>295900000</v>
      </c>
      <c r="K72" s="216" t="s">
        <v>321</v>
      </c>
      <c r="L72" s="216" t="s">
        <v>322</v>
      </c>
      <c r="M72" s="153">
        <f>H72-J72</f>
        <v>4100000</v>
      </c>
      <c r="N72" s="154">
        <v>1</v>
      </c>
      <c r="O72" s="154"/>
      <c r="P72" s="154"/>
      <c r="Q72" s="154"/>
      <c r="R72" s="138">
        <v>1</v>
      </c>
      <c r="S72" s="258" t="s">
        <v>119</v>
      </c>
      <c r="T72" s="305"/>
      <c r="U72" s="66"/>
      <c r="V72" s="66"/>
      <c r="W72" s="66"/>
      <c r="X72" s="66"/>
      <c r="Y72" s="66"/>
      <c r="Z72" s="66"/>
    </row>
    <row r="73" spans="1:26" s="1" customFormat="1" ht="34.5" customHeight="1" x14ac:dyDescent="0.25">
      <c r="A73" s="155"/>
      <c r="B73" s="512" t="s">
        <v>20</v>
      </c>
      <c r="C73" s="513"/>
      <c r="D73" s="155">
        <f t="shared" ref="D73:N73" si="3">SUM(D71:D72)</f>
        <v>1</v>
      </c>
      <c r="E73" s="155">
        <f t="shared" si="3"/>
        <v>0</v>
      </c>
      <c r="F73" s="155">
        <f t="shared" si="3"/>
        <v>1</v>
      </c>
      <c r="G73" s="155">
        <f t="shared" si="3"/>
        <v>0</v>
      </c>
      <c r="H73" s="157">
        <f t="shared" si="3"/>
        <v>863682000</v>
      </c>
      <c r="I73" s="157">
        <f t="shared" si="3"/>
        <v>860762500</v>
      </c>
      <c r="J73" s="157">
        <f t="shared" si="3"/>
        <v>831270000</v>
      </c>
      <c r="K73" s="158">
        <f t="shared" si="3"/>
        <v>0</v>
      </c>
      <c r="L73" s="158">
        <f t="shared" si="3"/>
        <v>0</v>
      </c>
      <c r="M73" s="299">
        <f t="shared" si="3"/>
        <v>32412000</v>
      </c>
      <c r="N73" s="161">
        <f t="shared" si="3"/>
        <v>2</v>
      </c>
      <c r="O73" s="167"/>
      <c r="P73" s="161">
        <f>SUM(P71:P72)</f>
        <v>0</v>
      </c>
      <c r="Q73" s="161">
        <f>SUM(Q71:Q72)</f>
        <v>0</v>
      </c>
      <c r="R73" s="158">
        <f>SUM(R71:R72)</f>
        <v>2</v>
      </c>
      <c r="S73" s="158">
        <f>SUM(S71:S72)</f>
        <v>0</v>
      </c>
      <c r="U73" s="66"/>
      <c r="V73" s="66"/>
      <c r="W73" s="66"/>
      <c r="X73" s="66"/>
      <c r="Y73" s="66"/>
      <c r="Z73" s="66"/>
    </row>
    <row r="74" spans="1:26" s="66" customFormat="1" ht="37.5" customHeight="1" x14ac:dyDescent="0.25">
      <c r="A74" s="252" t="s">
        <v>101</v>
      </c>
      <c r="B74" s="514" t="s">
        <v>95</v>
      </c>
      <c r="C74" s="515"/>
      <c r="D74" s="143"/>
      <c r="E74" s="143"/>
      <c r="F74" s="143"/>
      <c r="G74" s="143"/>
      <c r="H74" s="239"/>
      <c r="I74" s="239"/>
      <c r="J74" s="239"/>
      <c r="K74" s="240"/>
      <c r="L74" s="240"/>
      <c r="M74" s="239"/>
      <c r="N74" s="240"/>
      <c r="O74" s="240"/>
      <c r="P74" s="240"/>
      <c r="Q74" s="242"/>
      <c r="R74" s="240"/>
      <c r="S74" s="240"/>
    </row>
    <row r="75" spans="1:26" ht="69.75" customHeight="1" x14ac:dyDescent="0.25">
      <c r="A75" s="135">
        <v>1</v>
      </c>
      <c r="B75" s="168"/>
      <c r="C75" s="162" t="s">
        <v>96</v>
      </c>
      <c r="D75" s="142">
        <v>1</v>
      </c>
      <c r="E75" s="142"/>
      <c r="F75" s="142"/>
      <c r="G75" s="169"/>
      <c r="H75" s="255">
        <v>300000000</v>
      </c>
      <c r="I75" s="224">
        <v>299700000</v>
      </c>
      <c r="J75" s="225">
        <v>267000000</v>
      </c>
      <c r="K75" s="224" t="s">
        <v>125</v>
      </c>
      <c r="L75" s="259" t="s">
        <v>126</v>
      </c>
      <c r="M75" s="268">
        <f t="shared" ref="M75:M80" si="4">H75-J75</f>
        <v>33000000</v>
      </c>
      <c r="N75" s="226">
        <v>1</v>
      </c>
      <c r="O75" s="226"/>
      <c r="P75" s="226"/>
      <c r="Q75" s="226"/>
      <c r="R75" s="227">
        <v>1</v>
      </c>
      <c r="S75" s="296" t="s">
        <v>119</v>
      </c>
      <c r="T75" s="2"/>
    </row>
    <row r="76" spans="1:26" ht="108.75" customHeight="1" x14ac:dyDescent="0.25">
      <c r="A76" s="135">
        <v>2</v>
      </c>
      <c r="B76" s="168"/>
      <c r="C76" s="162" t="s">
        <v>120</v>
      </c>
      <c r="D76" s="142">
        <v>1</v>
      </c>
      <c r="E76" s="142"/>
      <c r="F76" s="142"/>
      <c r="G76" s="169"/>
      <c r="H76" s="255">
        <v>225000000</v>
      </c>
      <c r="I76" s="224">
        <v>225000000</v>
      </c>
      <c r="J76" s="225">
        <v>223110000</v>
      </c>
      <c r="K76" s="313" t="s">
        <v>212</v>
      </c>
      <c r="L76" s="259" t="s">
        <v>213</v>
      </c>
      <c r="M76" s="268">
        <f t="shared" si="4"/>
        <v>1890000</v>
      </c>
      <c r="N76" s="226">
        <v>1</v>
      </c>
      <c r="O76" s="226"/>
      <c r="P76" s="226"/>
      <c r="Q76" s="226"/>
      <c r="R76" s="227">
        <v>1</v>
      </c>
      <c r="S76" s="296" t="s">
        <v>119</v>
      </c>
      <c r="T76" s="2"/>
    </row>
    <row r="77" spans="1:26" ht="120" customHeight="1" x14ac:dyDescent="0.25">
      <c r="A77" s="135">
        <v>3</v>
      </c>
      <c r="B77" s="168"/>
      <c r="C77" s="162" t="s">
        <v>231</v>
      </c>
      <c r="D77" s="142">
        <v>1</v>
      </c>
      <c r="E77" s="142"/>
      <c r="F77" s="142"/>
      <c r="G77" s="169"/>
      <c r="H77" s="255">
        <v>518000000</v>
      </c>
      <c r="I77" s="224">
        <v>518000000</v>
      </c>
      <c r="J77" s="225">
        <v>441780000</v>
      </c>
      <c r="K77" s="313" t="s">
        <v>282</v>
      </c>
      <c r="L77" s="259" t="s">
        <v>283</v>
      </c>
      <c r="M77" s="268">
        <f t="shared" si="4"/>
        <v>76220000</v>
      </c>
      <c r="N77" s="226">
        <v>1</v>
      </c>
      <c r="O77" s="226"/>
      <c r="P77" s="226"/>
      <c r="Q77" s="226"/>
      <c r="R77" s="227">
        <v>1</v>
      </c>
      <c r="S77" s="296" t="s">
        <v>119</v>
      </c>
      <c r="T77" s="2"/>
    </row>
    <row r="78" spans="1:26" ht="160.5" customHeight="1" x14ac:dyDescent="0.25">
      <c r="A78" s="135">
        <v>4</v>
      </c>
      <c r="B78" s="168"/>
      <c r="C78" s="162" t="s">
        <v>318</v>
      </c>
      <c r="D78" s="142"/>
      <c r="E78" s="142">
        <v>1</v>
      </c>
      <c r="F78" s="142"/>
      <c r="G78" s="169"/>
      <c r="H78" s="255">
        <v>250000000</v>
      </c>
      <c r="I78" s="255">
        <v>250000000</v>
      </c>
      <c r="J78" s="225">
        <v>195900000</v>
      </c>
      <c r="K78" s="313" t="s">
        <v>358</v>
      </c>
      <c r="L78" s="259" t="s">
        <v>359</v>
      </c>
      <c r="M78" s="268">
        <f t="shared" si="4"/>
        <v>54100000</v>
      </c>
      <c r="N78" s="226">
        <v>1</v>
      </c>
      <c r="O78" s="226"/>
      <c r="P78" s="226"/>
      <c r="Q78" s="226"/>
      <c r="R78" s="227">
        <v>1</v>
      </c>
      <c r="S78" s="296" t="s">
        <v>119</v>
      </c>
      <c r="T78" s="2"/>
    </row>
    <row r="79" spans="1:26" ht="69" customHeight="1" x14ac:dyDescent="0.25">
      <c r="A79" s="135">
        <v>5</v>
      </c>
      <c r="B79" s="168"/>
      <c r="C79" s="162" t="s">
        <v>355</v>
      </c>
      <c r="D79" s="142"/>
      <c r="E79" s="142">
        <v>1</v>
      </c>
      <c r="F79" s="142"/>
      <c r="G79" s="169"/>
      <c r="H79" s="255">
        <v>320000000</v>
      </c>
      <c r="I79" s="224">
        <v>318650000</v>
      </c>
      <c r="J79" s="225">
        <v>240050000</v>
      </c>
      <c r="K79" s="313" t="s">
        <v>452</v>
      </c>
      <c r="L79" s="259" t="s">
        <v>453</v>
      </c>
      <c r="M79" s="268">
        <f t="shared" si="4"/>
        <v>79950000</v>
      </c>
      <c r="N79" s="226">
        <v>1</v>
      </c>
      <c r="O79" s="226"/>
      <c r="P79" s="226"/>
      <c r="Q79" s="226"/>
      <c r="R79" s="227">
        <v>1</v>
      </c>
      <c r="S79" s="296" t="s">
        <v>119</v>
      </c>
      <c r="T79" s="2">
        <v>1</v>
      </c>
    </row>
    <row r="80" spans="1:26" ht="144" customHeight="1" x14ac:dyDescent="0.25">
      <c r="A80" s="135">
        <v>6</v>
      </c>
      <c r="B80" s="168"/>
      <c r="C80" s="162" t="s">
        <v>419</v>
      </c>
      <c r="D80" s="142"/>
      <c r="E80" s="142">
        <v>1</v>
      </c>
      <c r="F80" s="142"/>
      <c r="G80" s="169"/>
      <c r="H80" s="255">
        <v>390000000</v>
      </c>
      <c r="I80" s="224">
        <v>388240000</v>
      </c>
      <c r="J80" s="225">
        <v>283370000</v>
      </c>
      <c r="K80" s="313" t="s">
        <v>255</v>
      </c>
      <c r="L80" s="259" t="s">
        <v>196</v>
      </c>
      <c r="M80" s="268">
        <f t="shared" si="4"/>
        <v>106630000</v>
      </c>
      <c r="N80" s="226">
        <v>1</v>
      </c>
      <c r="O80" s="226"/>
      <c r="P80" s="226"/>
      <c r="Q80" s="226"/>
      <c r="R80" s="227">
        <v>1</v>
      </c>
      <c r="S80" s="296" t="s">
        <v>119</v>
      </c>
      <c r="T80" s="2"/>
    </row>
    <row r="81" spans="1:22" ht="42.75" customHeight="1" x14ac:dyDescent="0.25">
      <c r="A81" s="222"/>
      <c r="B81" s="512" t="s">
        <v>20</v>
      </c>
      <c r="C81" s="513"/>
      <c r="D81" s="228">
        <f t="shared" ref="D81:S81" si="5">SUM(D75:D80)</f>
        <v>3</v>
      </c>
      <c r="E81" s="228">
        <f t="shared" si="5"/>
        <v>3</v>
      </c>
      <c r="F81" s="228">
        <f t="shared" si="5"/>
        <v>0</v>
      </c>
      <c r="G81" s="228">
        <f t="shared" si="5"/>
        <v>0</v>
      </c>
      <c r="H81" s="229">
        <f t="shared" si="5"/>
        <v>2003000000</v>
      </c>
      <c r="I81" s="229">
        <f t="shared" si="5"/>
        <v>1999590000</v>
      </c>
      <c r="J81" s="229">
        <f t="shared" si="5"/>
        <v>1651210000</v>
      </c>
      <c r="K81" s="405">
        <f t="shared" si="5"/>
        <v>0</v>
      </c>
      <c r="L81" s="228">
        <f t="shared" si="5"/>
        <v>0</v>
      </c>
      <c r="M81" s="298">
        <f t="shared" si="5"/>
        <v>351790000</v>
      </c>
      <c r="N81" s="405">
        <f t="shared" si="5"/>
        <v>6</v>
      </c>
      <c r="O81" s="228">
        <f t="shared" si="5"/>
        <v>0</v>
      </c>
      <c r="P81" s="228">
        <f t="shared" si="5"/>
        <v>0</v>
      </c>
      <c r="Q81" s="228">
        <f t="shared" si="5"/>
        <v>0</v>
      </c>
      <c r="R81" s="228">
        <f t="shared" si="5"/>
        <v>6</v>
      </c>
      <c r="S81" s="228">
        <f t="shared" si="5"/>
        <v>0</v>
      </c>
      <c r="T81" s="2"/>
    </row>
    <row r="82" spans="1:22" ht="52.5" customHeight="1" x14ac:dyDescent="0.25">
      <c r="A82" s="253" t="s">
        <v>108</v>
      </c>
      <c r="B82" s="518" t="s">
        <v>109</v>
      </c>
      <c r="C82" s="519"/>
      <c r="D82" s="245"/>
      <c r="E82" s="245"/>
      <c r="F82" s="245"/>
      <c r="G82" s="246"/>
      <c r="H82" s="171"/>
      <c r="I82" s="171"/>
      <c r="J82" s="172"/>
      <c r="K82" s="171"/>
      <c r="L82" s="173"/>
      <c r="M82" s="173"/>
      <c r="N82" s="173"/>
      <c r="O82" s="173"/>
      <c r="P82" s="173"/>
      <c r="Q82" s="173"/>
      <c r="R82" s="135"/>
      <c r="S82" s="143"/>
      <c r="T82" s="2"/>
    </row>
    <row r="83" spans="1:22" ht="87" customHeight="1" x14ac:dyDescent="0.25">
      <c r="A83" s="135">
        <v>1</v>
      </c>
      <c r="B83" s="223"/>
      <c r="C83" s="216" t="s">
        <v>110</v>
      </c>
      <c r="D83" s="245"/>
      <c r="E83" s="245"/>
      <c r="F83" s="245"/>
      <c r="G83" s="246">
        <v>1</v>
      </c>
      <c r="H83" s="171">
        <v>460000000</v>
      </c>
      <c r="I83" s="171">
        <v>460000000</v>
      </c>
      <c r="J83" s="172">
        <v>301118000</v>
      </c>
      <c r="K83" s="294" t="s">
        <v>161</v>
      </c>
      <c r="L83" s="295" t="s">
        <v>162</v>
      </c>
      <c r="M83" s="173">
        <f>H83-J83</f>
        <v>158882000</v>
      </c>
      <c r="N83" s="173">
        <v>1</v>
      </c>
      <c r="O83" s="173"/>
      <c r="P83" s="173"/>
      <c r="Q83" s="173"/>
      <c r="R83" s="135">
        <v>1</v>
      </c>
      <c r="S83" s="258" t="s">
        <v>119</v>
      </c>
      <c r="T83" s="2"/>
    </row>
    <row r="84" spans="1:22" ht="66" customHeight="1" x14ac:dyDescent="0.25">
      <c r="A84" s="135">
        <v>2</v>
      </c>
      <c r="B84" s="223"/>
      <c r="C84" s="216" t="s">
        <v>131</v>
      </c>
      <c r="D84" s="245">
        <v>1</v>
      </c>
      <c r="E84" s="245"/>
      <c r="F84" s="245"/>
      <c r="G84" s="246"/>
      <c r="H84" s="171">
        <v>1050000000</v>
      </c>
      <c r="I84" s="171">
        <v>1039000000</v>
      </c>
      <c r="J84" s="172">
        <v>1016400000</v>
      </c>
      <c r="K84" s="294" t="s">
        <v>186</v>
      </c>
      <c r="L84" s="307" t="s">
        <v>187</v>
      </c>
      <c r="M84" s="173">
        <f>H84-J84</f>
        <v>33600000</v>
      </c>
      <c r="N84" s="173">
        <v>1</v>
      </c>
      <c r="O84" s="173"/>
      <c r="P84" s="173"/>
      <c r="Q84" s="173"/>
      <c r="R84" s="135">
        <v>1</v>
      </c>
      <c r="S84" s="258" t="s">
        <v>119</v>
      </c>
      <c r="T84" s="2"/>
    </row>
    <row r="85" spans="1:22" s="66" customFormat="1" ht="64.5" customHeight="1" x14ac:dyDescent="0.25">
      <c r="A85" s="143">
        <v>3</v>
      </c>
      <c r="B85" s="308"/>
      <c r="C85" s="147" t="s">
        <v>371</v>
      </c>
      <c r="D85" s="499">
        <v>1</v>
      </c>
      <c r="E85" s="499"/>
      <c r="F85" s="499"/>
      <c r="G85" s="500"/>
      <c r="H85" s="241">
        <v>1300000000</v>
      </c>
      <c r="I85" s="241">
        <v>1292500000</v>
      </c>
      <c r="J85" s="239">
        <v>1234200000</v>
      </c>
      <c r="K85" s="501" t="s">
        <v>485</v>
      </c>
      <c r="L85" s="330"/>
      <c r="M85" s="173">
        <f>H85-J85</f>
        <v>65800000</v>
      </c>
      <c r="N85" s="312">
        <v>1</v>
      </c>
      <c r="O85" s="312"/>
      <c r="P85" s="312"/>
      <c r="Q85" s="312"/>
      <c r="R85" s="143">
        <v>1</v>
      </c>
      <c r="S85" s="258" t="s">
        <v>119</v>
      </c>
      <c r="V85" s="66">
        <v>1</v>
      </c>
    </row>
    <row r="86" spans="1:22" ht="54" customHeight="1" x14ac:dyDescent="0.25">
      <c r="A86" s="222"/>
      <c r="B86" s="247"/>
      <c r="C86" s="248"/>
      <c r="D86" s="249">
        <f t="shared" ref="D86:R86" si="6">SUM(D83:D85)</f>
        <v>2</v>
      </c>
      <c r="E86" s="249">
        <f t="shared" si="6"/>
        <v>0</v>
      </c>
      <c r="F86" s="249">
        <f t="shared" si="6"/>
        <v>0</v>
      </c>
      <c r="G86" s="249">
        <f t="shared" si="6"/>
        <v>1</v>
      </c>
      <c r="H86" s="251">
        <f>SUM(H83:H85)</f>
        <v>2810000000</v>
      </c>
      <c r="I86" s="251">
        <f t="shared" si="6"/>
        <v>2791500000</v>
      </c>
      <c r="J86" s="251">
        <f t="shared" si="6"/>
        <v>2551718000</v>
      </c>
      <c r="K86" s="249">
        <f t="shared" si="6"/>
        <v>0</v>
      </c>
      <c r="L86" s="249">
        <f t="shared" si="6"/>
        <v>0</v>
      </c>
      <c r="M86" s="297">
        <f>SUM(M83:M85)</f>
        <v>258282000</v>
      </c>
      <c r="N86" s="249">
        <f t="shared" si="6"/>
        <v>3</v>
      </c>
      <c r="O86" s="249">
        <f t="shared" si="6"/>
        <v>0</v>
      </c>
      <c r="P86" s="249">
        <f t="shared" si="6"/>
        <v>0</v>
      </c>
      <c r="Q86" s="249">
        <f t="shared" si="6"/>
        <v>0</v>
      </c>
      <c r="R86" s="249">
        <f t="shared" si="6"/>
        <v>3</v>
      </c>
      <c r="S86" s="222"/>
      <c r="T86" s="2"/>
    </row>
    <row r="87" spans="1:22" ht="39" customHeight="1" x14ac:dyDescent="0.25">
      <c r="A87" s="253" t="s">
        <v>136</v>
      </c>
      <c r="B87" s="518" t="s">
        <v>135</v>
      </c>
      <c r="C87" s="519"/>
      <c r="D87" s="245"/>
      <c r="E87" s="245"/>
      <c r="F87" s="245"/>
      <c r="G87" s="246"/>
      <c r="H87" s="171"/>
      <c r="I87" s="171"/>
      <c r="J87" s="172"/>
      <c r="K87" s="171"/>
      <c r="L87" s="173"/>
      <c r="M87" s="173"/>
      <c r="N87" s="173"/>
      <c r="O87" s="173"/>
      <c r="P87" s="173"/>
      <c r="Q87" s="173"/>
      <c r="R87" s="135"/>
      <c r="S87" s="143"/>
      <c r="T87" s="2"/>
    </row>
    <row r="88" spans="1:22" ht="87" customHeight="1" x14ac:dyDescent="0.25">
      <c r="A88" s="135">
        <v>1</v>
      </c>
      <c r="B88" s="223"/>
      <c r="C88" s="216" t="s">
        <v>137</v>
      </c>
      <c r="D88" s="245"/>
      <c r="E88" s="245"/>
      <c r="F88" s="245">
        <v>1</v>
      </c>
      <c r="G88" s="246"/>
      <c r="H88" s="171">
        <v>130640000</v>
      </c>
      <c r="I88" s="171">
        <v>100110000</v>
      </c>
      <c r="J88" s="172">
        <v>99822000</v>
      </c>
      <c r="K88" s="294" t="s">
        <v>169</v>
      </c>
      <c r="L88" s="295" t="s">
        <v>170</v>
      </c>
      <c r="M88" s="173">
        <f t="shared" ref="M88:M94" si="7">H88-J88</f>
        <v>30818000</v>
      </c>
      <c r="N88" s="173">
        <v>1</v>
      </c>
      <c r="O88" s="173"/>
      <c r="P88" s="173"/>
      <c r="Q88" s="173"/>
      <c r="R88" s="135">
        <v>1</v>
      </c>
      <c r="S88" s="258" t="s">
        <v>119</v>
      </c>
      <c r="T88" s="2"/>
    </row>
    <row r="89" spans="1:22" ht="74.25" customHeight="1" x14ac:dyDescent="0.25">
      <c r="A89" s="135">
        <v>2</v>
      </c>
      <c r="B89" s="223"/>
      <c r="C89" s="216" t="s">
        <v>138</v>
      </c>
      <c r="D89" s="245"/>
      <c r="E89" s="245">
        <v>1</v>
      </c>
      <c r="F89" s="245"/>
      <c r="G89" s="246"/>
      <c r="H89" s="171">
        <v>4000000000</v>
      </c>
      <c r="I89" s="171">
        <v>3939800000</v>
      </c>
      <c r="J89" s="172">
        <v>3561656000</v>
      </c>
      <c r="K89" s="494" t="s">
        <v>209</v>
      </c>
      <c r="L89" s="495" t="s">
        <v>210</v>
      </c>
      <c r="M89" s="173">
        <f t="shared" si="7"/>
        <v>438344000</v>
      </c>
      <c r="N89" s="173">
        <v>1</v>
      </c>
      <c r="O89" s="173"/>
      <c r="P89" s="173"/>
      <c r="Q89" s="173"/>
      <c r="R89" s="135">
        <v>1</v>
      </c>
      <c r="S89" s="258" t="s">
        <v>119</v>
      </c>
      <c r="T89" s="2"/>
    </row>
    <row r="90" spans="1:22" ht="93.75" customHeight="1" x14ac:dyDescent="0.25">
      <c r="A90" s="135">
        <v>3</v>
      </c>
      <c r="B90" s="223"/>
      <c r="C90" s="216" t="s">
        <v>179</v>
      </c>
      <c r="D90" s="245"/>
      <c r="E90" s="245">
        <v>1</v>
      </c>
      <c r="F90" s="245"/>
      <c r="G90" s="246"/>
      <c r="H90" s="171">
        <v>1610000000</v>
      </c>
      <c r="I90" s="171">
        <v>1610000000</v>
      </c>
      <c r="J90" s="172">
        <v>1424652000</v>
      </c>
      <c r="K90" s="294" t="s">
        <v>205</v>
      </c>
      <c r="L90" s="295" t="s">
        <v>206</v>
      </c>
      <c r="M90" s="173">
        <f t="shared" si="7"/>
        <v>185348000</v>
      </c>
      <c r="N90" s="173">
        <v>1</v>
      </c>
      <c r="O90" s="173"/>
      <c r="P90" s="173"/>
      <c r="Q90" s="173"/>
      <c r="R90" s="135">
        <v>1</v>
      </c>
      <c r="S90" s="258" t="s">
        <v>119</v>
      </c>
      <c r="T90" s="2"/>
    </row>
    <row r="91" spans="1:22" ht="61.5" customHeight="1" x14ac:dyDescent="0.25">
      <c r="A91" s="135">
        <v>4</v>
      </c>
      <c r="B91" s="223"/>
      <c r="C91" s="216" t="s">
        <v>181</v>
      </c>
      <c r="D91" s="245"/>
      <c r="E91" s="245">
        <v>1</v>
      </c>
      <c r="F91" s="245"/>
      <c r="G91" s="246"/>
      <c r="H91" s="171">
        <v>1650000000</v>
      </c>
      <c r="I91" s="171">
        <v>1650000000</v>
      </c>
      <c r="J91" s="172">
        <v>1444406000</v>
      </c>
      <c r="K91" s="171" t="s">
        <v>223</v>
      </c>
      <c r="L91" s="307" t="s">
        <v>224</v>
      </c>
      <c r="M91" s="173">
        <f t="shared" si="7"/>
        <v>205594000</v>
      </c>
      <c r="N91" s="173">
        <v>1</v>
      </c>
      <c r="O91" s="173"/>
      <c r="P91" s="173"/>
      <c r="Q91" s="173"/>
      <c r="R91" s="135">
        <v>1</v>
      </c>
      <c r="S91" s="258" t="s">
        <v>119</v>
      </c>
      <c r="T91" s="2"/>
    </row>
    <row r="92" spans="1:22" ht="62.25" customHeight="1" x14ac:dyDescent="0.25">
      <c r="A92" s="135">
        <v>5</v>
      </c>
      <c r="B92" s="223"/>
      <c r="C92" s="216" t="s">
        <v>317</v>
      </c>
      <c r="D92" s="245"/>
      <c r="E92" s="245">
        <v>1</v>
      </c>
      <c r="F92" s="245"/>
      <c r="G92" s="246"/>
      <c r="H92" s="171">
        <v>928500000</v>
      </c>
      <c r="I92" s="171">
        <v>928500000</v>
      </c>
      <c r="J92" s="172">
        <v>823913000</v>
      </c>
      <c r="K92" s="294" t="s">
        <v>375</v>
      </c>
      <c r="L92" s="307" t="s">
        <v>376</v>
      </c>
      <c r="M92" s="173">
        <f t="shared" si="7"/>
        <v>104587000</v>
      </c>
      <c r="N92" s="173">
        <v>1</v>
      </c>
      <c r="O92" s="173"/>
      <c r="P92" s="173"/>
      <c r="Q92" s="173"/>
      <c r="R92" s="135">
        <v>1</v>
      </c>
      <c r="S92" s="258" t="s">
        <v>119</v>
      </c>
      <c r="T92" s="2"/>
    </row>
    <row r="93" spans="1:22" ht="80.25" customHeight="1" x14ac:dyDescent="0.25">
      <c r="A93" s="135">
        <v>6</v>
      </c>
      <c r="B93" s="223"/>
      <c r="C93" s="216" t="s">
        <v>309</v>
      </c>
      <c r="D93" s="245"/>
      <c r="E93" s="245">
        <v>1</v>
      </c>
      <c r="F93" s="245"/>
      <c r="G93" s="246"/>
      <c r="H93" s="171">
        <v>815000000</v>
      </c>
      <c r="I93" s="171">
        <v>815000000</v>
      </c>
      <c r="J93" s="172">
        <v>723610000</v>
      </c>
      <c r="K93" s="294" t="s">
        <v>360</v>
      </c>
      <c r="L93" s="307" t="s">
        <v>361</v>
      </c>
      <c r="M93" s="173">
        <f t="shared" si="7"/>
        <v>91390000</v>
      </c>
      <c r="N93" s="173">
        <v>1</v>
      </c>
      <c r="O93" s="173"/>
      <c r="P93" s="173"/>
      <c r="Q93" s="173"/>
      <c r="R93" s="135">
        <v>1</v>
      </c>
      <c r="S93" s="258" t="s">
        <v>119</v>
      </c>
      <c r="T93" s="2"/>
    </row>
    <row r="94" spans="1:22" ht="78" customHeight="1" x14ac:dyDescent="0.25">
      <c r="A94" s="135">
        <v>7</v>
      </c>
      <c r="B94" s="223"/>
      <c r="C94" s="216" t="s">
        <v>311</v>
      </c>
      <c r="D94" s="245"/>
      <c r="E94" s="245">
        <v>1</v>
      </c>
      <c r="F94" s="245"/>
      <c r="G94" s="246"/>
      <c r="H94" s="171">
        <v>500000000</v>
      </c>
      <c r="I94" s="171">
        <v>500000000</v>
      </c>
      <c r="J94" s="172">
        <v>452068000</v>
      </c>
      <c r="K94" s="171" t="s">
        <v>410</v>
      </c>
      <c r="L94" s="307" t="s">
        <v>411</v>
      </c>
      <c r="M94" s="173">
        <f t="shared" si="7"/>
        <v>47932000</v>
      </c>
      <c r="N94" s="173">
        <v>1</v>
      </c>
      <c r="O94" s="173"/>
      <c r="P94" s="173"/>
      <c r="Q94" s="173"/>
      <c r="R94" s="135">
        <v>1</v>
      </c>
      <c r="S94" s="258" t="s">
        <v>119</v>
      </c>
      <c r="T94" s="2"/>
    </row>
    <row r="95" spans="1:22" ht="118.5" customHeight="1" x14ac:dyDescent="0.25">
      <c r="A95" s="135">
        <v>8</v>
      </c>
      <c r="B95" s="223"/>
      <c r="C95" s="216" t="s">
        <v>333</v>
      </c>
      <c r="D95" s="245"/>
      <c r="E95" s="245">
        <v>1</v>
      </c>
      <c r="F95" s="245"/>
      <c r="G95" s="246"/>
      <c r="H95" s="171">
        <v>466000000</v>
      </c>
      <c r="I95" s="171">
        <v>466000000</v>
      </c>
      <c r="J95" s="172">
        <v>421960000</v>
      </c>
      <c r="K95" s="294" t="s">
        <v>372</v>
      </c>
      <c r="L95" s="295" t="s">
        <v>373</v>
      </c>
      <c r="M95" s="173">
        <f>H95-J95</f>
        <v>44040000</v>
      </c>
      <c r="N95" s="173">
        <v>1</v>
      </c>
      <c r="O95" s="173"/>
      <c r="P95" s="173"/>
      <c r="Q95" s="173"/>
      <c r="R95" s="135">
        <v>1</v>
      </c>
      <c r="S95" s="258" t="s">
        <v>119</v>
      </c>
      <c r="T95" s="2"/>
    </row>
    <row r="96" spans="1:22" ht="62.25" customHeight="1" x14ac:dyDescent="0.25">
      <c r="A96" s="135">
        <v>9</v>
      </c>
      <c r="B96" s="473" t="s">
        <v>461</v>
      </c>
      <c r="C96" s="216" t="s">
        <v>462</v>
      </c>
      <c r="D96" s="245">
        <v>1</v>
      </c>
      <c r="E96" s="245"/>
      <c r="F96" s="245"/>
      <c r="G96" s="246"/>
      <c r="H96" s="171">
        <v>1731000000</v>
      </c>
      <c r="I96" s="171">
        <v>1730718128</v>
      </c>
      <c r="J96" s="172">
        <v>1552675000</v>
      </c>
      <c r="K96" s="294" t="s">
        <v>472</v>
      </c>
      <c r="L96" s="295" t="s">
        <v>473</v>
      </c>
      <c r="M96" s="173">
        <f>H96-J96</f>
        <v>178325000</v>
      </c>
      <c r="N96" s="173">
        <v>1</v>
      </c>
      <c r="O96" s="173"/>
      <c r="P96" s="173"/>
      <c r="Q96" s="173"/>
      <c r="R96" s="135">
        <v>1</v>
      </c>
      <c r="S96" s="258" t="s">
        <v>119</v>
      </c>
      <c r="T96" s="2"/>
    </row>
    <row r="97" spans="1:20" ht="71.25" customHeight="1" x14ac:dyDescent="0.25">
      <c r="A97" s="135">
        <v>10</v>
      </c>
      <c r="B97" s="223"/>
      <c r="C97" s="216" t="s">
        <v>418</v>
      </c>
      <c r="D97" s="245">
        <v>1</v>
      </c>
      <c r="E97" s="245"/>
      <c r="F97" s="245"/>
      <c r="G97" s="246"/>
      <c r="H97" s="171">
        <v>1042860000</v>
      </c>
      <c r="I97" s="171">
        <v>1042860000</v>
      </c>
      <c r="J97" s="172">
        <v>1042107000</v>
      </c>
      <c r="K97" s="294" t="s">
        <v>444</v>
      </c>
      <c r="L97" s="295" t="s">
        <v>445</v>
      </c>
      <c r="M97" s="173">
        <f>H97-J97</f>
        <v>753000</v>
      </c>
      <c r="N97" s="173">
        <v>1</v>
      </c>
      <c r="O97" s="173"/>
      <c r="P97" s="173"/>
      <c r="Q97" s="173"/>
      <c r="R97" s="135">
        <v>1</v>
      </c>
      <c r="S97" s="258" t="s">
        <v>119</v>
      </c>
      <c r="T97" s="2"/>
    </row>
    <row r="98" spans="1:20" ht="134.25" customHeight="1" x14ac:dyDescent="0.25">
      <c r="A98" s="135">
        <v>11</v>
      </c>
      <c r="B98" s="473" t="s">
        <v>461</v>
      </c>
      <c r="C98" s="216" t="s">
        <v>426</v>
      </c>
      <c r="D98" s="245">
        <v>1</v>
      </c>
      <c r="E98" s="245"/>
      <c r="F98" s="245"/>
      <c r="G98" s="246"/>
      <c r="H98" s="171">
        <v>426640000</v>
      </c>
      <c r="I98" s="171">
        <v>426640000</v>
      </c>
      <c r="J98" s="172">
        <v>425150000</v>
      </c>
      <c r="K98" s="294" t="s">
        <v>468</v>
      </c>
      <c r="L98" s="295" t="s">
        <v>474</v>
      </c>
      <c r="M98" s="173">
        <f>H98-J98</f>
        <v>1490000</v>
      </c>
      <c r="N98" s="173">
        <v>1</v>
      </c>
      <c r="O98" s="173"/>
      <c r="P98" s="173"/>
      <c r="Q98" s="173"/>
      <c r="R98" s="135">
        <v>1</v>
      </c>
      <c r="S98" s="258" t="s">
        <v>119</v>
      </c>
      <c r="T98" s="2"/>
    </row>
    <row r="99" spans="1:20" ht="34.5" customHeight="1" x14ac:dyDescent="0.25">
      <c r="A99" s="222"/>
      <c r="B99" s="247"/>
      <c r="C99" s="248"/>
      <c r="D99" s="302">
        <f t="shared" ref="D99:S99" si="8">SUM(D88:D98)</f>
        <v>3</v>
      </c>
      <c r="E99" s="302">
        <f t="shared" si="8"/>
        <v>7</v>
      </c>
      <c r="F99" s="302">
        <f t="shared" si="8"/>
        <v>1</v>
      </c>
      <c r="G99" s="302">
        <f t="shared" si="8"/>
        <v>0</v>
      </c>
      <c r="H99" s="229">
        <f t="shared" si="8"/>
        <v>13300640000</v>
      </c>
      <c r="I99" s="229">
        <f t="shared" si="8"/>
        <v>13209628128</v>
      </c>
      <c r="J99" s="229">
        <f t="shared" si="8"/>
        <v>11972019000</v>
      </c>
      <c r="K99" s="302">
        <f t="shared" si="8"/>
        <v>0</v>
      </c>
      <c r="L99" s="302">
        <f t="shared" si="8"/>
        <v>0</v>
      </c>
      <c r="M99" s="229">
        <f t="shared" si="8"/>
        <v>1328621000</v>
      </c>
      <c r="N99" s="302">
        <f t="shared" si="8"/>
        <v>11</v>
      </c>
      <c r="O99" s="302">
        <f t="shared" si="8"/>
        <v>0</v>
      </c>
      <c r="P99" s="302">
        <f t="shared" si="8"/>
        <v>0</v>
      </c>
      <c r="Q99" s="302">
        <f t="shared" si="8"/>
        <v>0</v>
      </c>
      <c r="R99" s="302">
        <f t="shared" si="8"/>
        <v>11</v>
      </c>
      <c r="S99" s="302">
        <f t="shared" si="8"/>
        <v>0</v>
      </c>
      <c r="T99" s="2"/>
    </row>
    <row r="100" spans="1:20" ht="41.25" customHeight="1" x14ac:dyDescent="0.25">
      <c r="A100" s="253" t="s">
        <v>156</v>
      </c>
      <c r="B100" s="518" t="s">
        <v>144</v>
      </c>
      <c r="C100" s="519"/>
      <c r="D100" s="245"/>
      <c r="E100" s="245"/>
      <c r="F100" s="245"/>
      <c r="G100" s="246"/>
      <c r="H100" s="171"/>
      <c r="I100" s="171"/>
      <c r="J100" s="172"/>
      <c r="K100" s="171"/>
      <c r="L100" s="173"/>
      <c r="M100" s="173"/>
      <c r="N100" s="173"/>
      <c r="O100" s="173"/>
      <c r="P100" s="173"/>
      <c r="Q100" s="173"/>
      <c r="R100" s="135"/>
      <c r="S100" s="138"/>
      <c r="T100" s="2"/>
    </row>
    <row r="101" spans="1:20" ht="67.5" customHeight="1" x14ac:dyDescent="0.25">
      <c r="A101" s="135">
        <v>1</v>
      </c>
      <c r="B101" s="223"/>
      <c r="C101" s="216" t="s">
        <v>164</v>
      </c>
      <c r="D101" s="245"/>
      <c r="E101" s="245"/>
      <c r="F101" s="245">
        <v>1</v>
      </c>
      <c r="G101" s="246"/>
      <c r="H101" s="171">
        <v>550000000</v>
      </c>
      <c r="I101" s="171">
        <v>549986000</v>
      </c>
      <c r="J101" s="172">
        <v>528000000</v>
      </c>
      <c r="K101" s="294" t="s">
        <v>117</v>
      </c>
      <c r="L101" s="307" t="s">
        <v>118</v>
      </c>
      <c r="M101" s="173">
        <f>H101-J101</f>
        <v>22000000</v>
      </c>
      <c r="N101" s="173">
        <v>1</v>
      </c>
      <c r="O101" s="173"/>
      <c r="P101" s="173"/>
      <c r="Q101" s="173"/>
      <c r="R101" s="135">
        <v>1</v>
      </c>
      <c r="S101" s="258" t="s">
        <v>119</v>
      </c>
      <c r="T101" s="2"/>
    </row>
    <row r="102" spans="1:20" ht="69.75" customHeight="1" x14ac:dyDescent="0.25">
      <c r="A102" s="135">
        <v>2</v>
      </c>
      <c r="B102" s="223"/>
      <c r="C102" s="216" t="s">
        <v>182</v>
      </c>
      <c r="D102" s="245"/>
      <c r="E102" s="245">
        <v>1</v>
      </c>
      <c r="F102" s="245"/>
      <c r="G102" s="246"/>
      <c r="H102" s="171">
        <v>24000000000</v>
      </c>
      <c r="I102" s="171">
        <v>24000000000</v>
      </c>
      <c r="J102" s="172">
        <v>21948100000</v>
      </c>
      <c r="K102" s="294" t="s">
        <v>273</v>
      </c>
      <c r="L102" s="307" t="s">
        <v>274</v>
      </c>
      <c r="M102" s="173">
        <f>H102-J102</f>
        <v>2051900000</v>
      </c>
      <c r="N102" s="173">
        <v>1</v>
      </c>
      <c r="O102" s="173"/>
      <c r="P102" s="173"/>
      <c r="Q102" s="173"/>
      <c r="R102" s="135">
        <v>1</v>
      </c>
      <c r="S102" s="258" t="s">
        <v>119</v>
      </c>
      <c r="T102" s="2"/>
    </row>
    <row r="103" spans="1:20" ht="73.5" customHeight="1" x14ac:dyDescent="0.25">
      <c r="A103" s="135">
        <v>3</v>
      </c>
      <c r="B103" s="223"/>
      <c r="C103" s="216" t="s">
        <v>253</v>
      </c>
      <c r="D103" s="245"/>
      <c r="E103" s="245">
        <v>1</v>
      </c>
      <c r="F103" s="245"/>
      <c r="G103" s="246"/>
      <c r="H103" s="171">
        <v>367500000</v>
      </c>
      <c r="I103" s="171">
        <v>365000000</v>
      </c>
      <c r="J103" s="172">
        <v>262427000</v>
      </c>
      <c r="K103" s="294" t="s">
        <v>276</v>
      </c>
      <c r="L103" s="307" t="s">
        <v>277</v>
      </c>
      <c r="M103" s="173">
        <f>H103-J103</f>
        <v>105073000</v>
      </c>
      <c r="N103" s="173">
        <v>1</v>
      </c>
      <c r="O103" s="173"/>
      <c r="P103" s="173"/>
      <c r="Q103" s="173"/>
      <c r="R103" s="135">
        <v>1</v>
      </c>
      <c r="S103" s="258" t="s">
        <v>119</v>
      </c>
      <c r="T103" s="2"/>
    </row>
    <row r="104" spans="1:20" ht="39" customHeight="1" x14ac:dyDescent="0.25">
      <c r="A104" s="222"/>
      <c r="B104" s="247"/>
      <c r="C104" s="248"/>
      <c r="D104" s="251">
        <f t="shared" ref="D104:S104" si="9">SUM(D101:D103)</f>
        <v>0</v>
      </c>
      <c r="E104" s="251">
        <f t="shared" si="9"/>
        <v>2</v>
      </c>
      <c r="F104" s="251">
        <f t="shared" si="9"/>
        <v>1</v>
      </c>
      <c r="G104" s="251">
        <f t="shared" si="9"/>
        <v>0</v>
      </c>
      <c r="H104" s="251">
        <f t="shared" si="9"/>
        <v>24917500000</v>
      </c>
      <c r="I104" s="251">
        <f t="shared" si="9"/>
        <v>24914986000</v>
      </c>
      <c r="J104" s="251">
        <f t="shared" si="9"/>
        <v>22738527000</v>
      </c>
      <c r="K104" s="251">
        <f t="shared" si="9"/>
        <v>0</v>
      </c>
      <c r="L104" s="251">
        <f t="shared" si="9"/>
        <v>0</v>
      </c>
      <c r="M104" s="251">
        <f t="shared" si="9"/>
        <v>2178973000</v>
      </c>
      <c r="N104" s="251">
        <f t="shared" si="9"/>
        <v>3</v>
      </c>
      <c r="O104" s="251">
        <f t="shared" si="9"/>
        <v>0</v>
      </c>
      <c r="P104" s="251">
        <f t="shared" si="9"/>
        <v>0</v>
      </c>
      <c r="Q104" s="251">
        <f t="shared" si="9"/>
        <v>0</v>
      </c>
      <c r="R104" s="251">
        <f t="shared" si="9"/>
        <v>3</v>
      </c>
      <c r="S104" s="251">
        <f t="shared" si="9"/>
        <v>0</v>
      </c>
      <c r="T104" s="2"/>
    </row>
    <row r="105" spans="1:20" ht="51.75" customHeight="1" x14ac:dyDescent="0.25">
      <c r="A105" s="253" t="s">
        <v>188</v>
      </c>
      <c r="B105" s="516" t="s">
        <v>189</v>
      </c>
      <c r="C105" s="517"/>
      <c r="D105" s="245"/>
      <c r="E105" s="245"/>
      <c r="F105" s="245"/>
      <c r="G105" s="246"/>
      <c r="H105" s="171"/>
      <c r="I105" s="171"/>
      <c r="J105" s="172"/>
      <c r="K105" s="171"/>
      <c r="L105" s="173"/>
      <c r="M105" s="173"/>
      <c r="N105" s="173"/>
      <c r="O105" s="173"/>
      <c r="P105" s="173"/>
      <c r="Q105" s="173"/>
      <c r="R105" s="135"/>
      <c r="S105" s="138"/>
      <c r="T105" s="2"/>
    </row>
    <row r="106" spans="1:20" ht="104.25" customHeight="1" x14ac:dyDescent="0.25">
      <c r="A106" s="135">
        <v>1</v>
      </c>
      <c r="B106" s="223"/>
      <c r="C106" s="216" t="s">
        <v>190</v>
      </c>
      <c r="D106" s="245"/>
      <c r="E106" s="245">
        <v>1</v>
      </c>
      <c r="F106" s="245"/>
      <c r="G106" s="246"/>
      <c r="H106" s="171">
        <v>600000000</v>
      </c>
      <c r="I106" s="171">
        <v>600000000</v>
      </c>
      <c r="J106" s="172">
        <v>517860000</v>
      </c>
      <c r="K106" s="294" t="s">
        <v>239</v>
      </c>
      <c r="L106" s="295" t="s">
        <v>240</v>
      </c>
      <c r="M106" s="173">
        <f>H106-J106</f>
        <v>82140000</v>
      </c>
      <c r="N106" s="173"/>
      <c r="O106" s="173"/>
      <c r="P106" s="173">
        <v>1</v>
      </c>
      <c r="Q106" s="173"/>
      <c r="R106" s="135">
        <v>1</v>
      </c>
      <c r="S106" s="258" t="s">
        <v>119</v>
      </c>
      <c r="T106" s="2"/>
    </row>
    <row r="107" spans="1:20" ht="106.5" customHeight="1" x14ac:dyDescent="0.25">
      <c r="A107" s="135">
        <v>2</v>
      </c>
      <c r="B107" s="223"/>
      <c r="C107" s="216" t="s">
        <v>220</v>
      </c>
      <c r="D107" s="245"/>
      <c r="E107" s="245"/>
      <c r="F107" s="245">
        <v>1</v>
      </c>
      <c r="G107" s="246"/>
      <c r="H107" s="171">
        <v>100000000</v>
      </c>
      <c r="I107" s="171">
        <v>100000000</v>
      </c>
      <c r="J107" s="172">
        <v>99258500</v>
      </c>
      <c r="K107" s="294" t="s">
        <v>263</v>
      </c>
      <c r="L107" s="295" t="s">
        <v>264</v>
      </c>
      <c r="M107" s="173">
        <f>H107-J107</f>
        <v>741500</v>
      </c>
      <c r="N107" s="173"/>
      <c r="O107" s="173">
        <v>1</v>
      </c>
      <c r="P107" s="173"/>
      <c r="Q107" s="173"/>
      <c r="R107" s="135">
        <v>1</v>
      </c>
      <c r="S107" s="258" t="s">
        <v>119</v>
      </c>
      <c r="T107" s="2"/>
    </row>
    <row r="108" spans="1:20" ht="57.75" customHeight="1" x14ac:dyDescent="0.25">
      <c r="A108" s="135">
        <v>3</v>
      </c>
      <c r="B108" s="223"/>
      <c r="C108" s="216" t="s">
        <v>235</v>
      </c>
      <c r="D108" s="245"/>
      <c r="E108" s="245">
        <v>1</v>
      </c>
      <c r="F108" s="245"/>
      <c r="G108" s="246"/>
      <c r="H108" s="171">
        <v>3073575000</v>
      </c>
      <c r="I108" s="171">
        <v>3073575000</v>
      </c>
      <c r="J108" s="172">
        <v>2854790000</v>
      </c>
      <c r="K108" s="171" t="s">
        <v>302</v>
      </c>
      <c r="L108" s="307" t="s">
        <v>303</v>
      </c>
      <c r="M108" s="173">
        <f>H108-J108</f>
        <v>218785000</v>
      </c>
      <c r="N108" s="173">
        <v>1</v>
      </c>
      <c r="O108" s="173"/>
      <c r="P108" s="173"/>
      <c r="Q108" s="173"/>
      <c r="R108" s="135">
        <v>1</v>
      </c>
      <c r="S108" s="258" t="s">
        <v>119</v>
      </c>
      <c r="T108" s="2"/>
    </row>
    <row r="109" spans="1:20" ht="103.5" customHeight="1" x14ac:dyDescent="0.25">
      <c r="A109" s="135">
        <v>4</v>
      </c>
      <c r="B109" s="223"/>
      <c r="C109" s="216" t="s">
        <v>254</v>
      </c>
      <c r="D109" s="245"/>
      <c r="E109" s="245">
        <v>1</v>
      </c>
      <c r="F109" s="245"/>
      <c r="G109" s="246"/>
      <c r="H109" s="171">
        <v>5800000000</v>
      </c>
      <c r="I109" s="171">
        <v>5800000000</v>
      </c>
      <c r="J109" s="172">
        <v>5309400000</v>
      </c>
      <c r="K109" s="294" t="s">
        <v>324</v>
      </c>
      <c r="L109" s="307" t="s">
        <v>325</v>
      </c>
      <c r="M109" s="173">
        <f>H109-J109</f>
        <v>490600000</v>
      </c>
      <c r="N109" s="173"/>
      <c r="O109" s="173">
        <v>1</v>
      </c>
      <c r="P109" s="173"/>
      <c r="Q109" s="173"/>
      <c r="R109" s="135">
        <v>1</v>
      </c>
      <c r="S109" s="258" t="s">
        <v>119</v>
      </c>
      <c r="T109" s="2"/>
    </row>
    <row r="110" spans="1:20" ht="81" customHeight="1" x14ac:dyDescent="0.25">
      <c r="A110" s="135">
        <v>5</v>
      </c>
      <c r="B110" s="223"/>
      <c r="C110" s="216" t="s">
        <v>256</v>
      </c>
      <c r="D110" s="245"/>
      <c r="E110" s="245"/>
      <c r="F110" s="245">
        <v>1</v>
      </c>
      <c r="G110" s="246"/>
      <c r="H110" s="171">
        <v>340000000</v>
      </c>
      <c r="I110" s="171">
        <v>339999000</v>
      </c>
      <c r="J110" s="172">
        <v>329710000</v>
      </c>
      <c r="K110" s="294" t="s">
        <v>74</v>
      </c>
      <c r="L110" s="307" t="s">
        <v>75</v>
      </c>
      <c r="M110" s="173">
        <f>H110-J110</f>
        <v>10290000</v>
      </c>
      <c r="N110" s="173">
        <v>1</v>
      </c>
      <c r="O110" s="173"/>
      <c r="P110" s="173"/>
      <c r="Q110" s="173"/>
      <c r="R110" s="135">
        <v>1</v>
      </c>
      <c r="S110" s="258" t="s">
        <v>119</v>
      </c>
      <c r="T110" s="2"/>
    </row>
    <row r="111" spans="1:20" ht="35.25" customHeight="1" x14ac:dyDescent="0.25">
      <c r="A111" s="222"/>
      <c r="B111" s="247"/>
      <c r="C111" s="248"/>
      <c r="D111" s="251">
        <f t="shared" ref="D111:S111" si="10">SUM(D106:D110)</f>
        <v>0</v>
      </c>
      <c r="E111" s="251">
        <f t="shared" si="10"/>
        <v>3</v>
      </c>
      <c r="F111" s="251">
        <f t="shared" si="10"/>
        <v>2</v>
      </c>
      <c r="G111" s="251">
        <f t="shared" si="10"/>
        <v>0</v>
      </c>
      <c r="H111" s="251">
        <f t="shared" si="10"/>
        <v>9913575000</v>
      </c>
      <c r="I111" s="251">
        <f t="shared" si="10"/>
        <v>9913574000</v>
      </c>
      <c r="J111" s="251">
        <f t="shared" si="10"/>
        <v>9111018500</v>
      </c>
      <c r="K111" s="251">
        <f t="shared" si="10"/>
        <v>0</v>
      </c>
      <c r="L111" s="251">
        <f t="shared" si="10"/>
        <v>0</v>
      </c>
      <c r="M111" s="251">
        <f t="shared" si="10"/>
        <v>802556500</v>
      </c>
      <c r="N111" s="251">
        <f t="shared" si="10"/>
        <v>2</v>
      </c>
      <c r="O111" s="251">
        <f t="shared" si="10"/>
        <v>2</v>
      </c>
      <c r="P111" s="251">
        <f t="shared" si="10"/>
        <v>1</v>
      </c>
      <c r="Q111" s="251">
        <f t="shared" si="10"/>
        <v>0</v>
      </c>
      <c r="R111" s="251">
        <f t="shared" si="10"/>
        <v>5</v>
      </c>
      <c r="S111" s="251">
        <f t="shared" si="10"/>
        <v>0</v>
      </c>
      <c r="T111" s="2"/>
    </row>
    <row r="112" spans="1:20" ht="48.75" customHeight="1" x14ac:dyDescent="0.25">
      <c r="A112" s="252" t="s">
        <v>259</v>
      </c>
      <c r="B112" s="516" t="s">
        <v>249</v>
      </c>
      <c r="C112" s="517"/>
      <c r="D112" s="309"/>
      <c r="E112" s="309"/>
      <c r="F112" s="309"/>
      <c r="G112" s="309"/>
      <c r="H112" s="309"/>
      <c r="I112" s="309"/>
      <c r="J112" s="309"/>
      <c r="K112" s="309"/>
      <c r="L112" s="309"/>
      <c r="M112" s="309"/>
      <c r="N112" s="309"/>
      <c r="O112" s="309"/>
      <c r="P112" s="309"/>
      <c r="Q112" s="309"/>
      <c r="R112" s="309"/>
      <c r="S112" s="309"/>
      <c r="T112" s="2"/>
    </row>
    <row r="113" spans="1:20" ht="131.25" customHeight="1" x14ac:dyDescent="0.25">
      <c r="A113" s="143">
        <v>1</v>
      </c>
      <c r="B113" s="308"/>
      <c r="C113" s="147" t="s">
        <v>260</v>
      </c>
      <c r="D113" s="309">
        <v>1</v>
      </c>
      <c r="E113" s="309"/>
      <c r="F113" s="309"/>
      <c r="G113" s="309"/>
      <c r="H113" s="309">
        <v>700000000</v>
      </c>
      <c r="I113" s="309">
        <v>639821600</v>
      </c>
      <c r="J113" s="309">
        <v>563475000</v>
      </c>
      <c r="K113" s="309" t="s">
        <v>307</v>
      </c>
      <c r="L113" s="330" t="s">
        <v>308</v>
      </c>
      <c r="M113" s="309">
        <f>H113-J113</f>
        <v>136525000</v>
      </c>
      <c r="N113" s="309">
        <v>1</v>
      </c>
      <c r="O113" s="309"/>
      <c r="P113" s="309"/>
      <c r="Q113" s="309"/>
      <c r="R113" s="309">
        <v>1</v>
      </c>
      <c r="S113" s="404" t="s">
        <v>119</v>
      </c>
      <c r="T113" s="2"/>
    </row>
    <row r="114" spans="1:20" ht="33.75" customHeight="1" x14ac:dyDescent="0.25">
      <c r="A114" s="222"/>
      <c r="B114" s="247"/>
      <c r="C114" s="248"/>
      <c r="D114" s="251">
        <f t="shared" ref="D114:R114" si="11">SUM(D113)</f>
        <v>1</v>
      </c>
      <c r="E114" s="251">
        <f t="shared" si="11"/>
        <v>0</v>
      </c>
      <c r="F114" s="251">
        <f t="shared" si="11"/>
        <v>0</v>
      </c>
      <c r="G114" s="251">
        <f t="shared" si="11"/>
        <v>0</v>
      </c>
      <c r="H114" s="251">
        <f>SUM(H113)</f>
        <v>700000000</v>
      </c>
      <c r="I114" s="251">
        <f t="shared" si="11"/>
        <v>639821600</v>
      </c>
      <c r="J114" s="251">
        <f t="shared" si="11"/>
        <v>563475000</v>
      </c>
      <c r="K114" s="251">
        <f t="shared" si="11"/>
        <v>0</v>
      </c>
      <c r="L114" s="251">
        <f t="shared" si="11"/>
        <v>0</v>
      </c>
      <c r="M114" s="251">
        <f t="shared" si="11"/>
        <v>136525000</v>
      </c>
      <c r="N114" s="251">
        <f t="shared" si="11"/>
        <v>1</v>
      </c>
      <c r="O114" s="251">
        <f t="shared" si="11"/>
        <v>0</v>
      </c>
      <c r="P114" s="251">
        <f t="shared" si="11"/>
        <v>0</v>
      </c>
      <c r="Q114" s="251">
        <f t="shared" si="11"/>
        <v>0</v>
      </c>
      <c r="R114" s="251">
        <f t="shared" si="11"/>
        <v>1</v>
      </c>
      <c r="S114" s="251"/>
      <c r="T114" s="2"/>
    </row>
    <row r="115" spans="1:20" ht="47.25" customHeight="1" x14ac:dyDescent="0.25">
      <c r="A115" s="252" t="s">
        <v>295</v>
      </c>
      <c r="B115" s="514" t="s">
        <v>145</v>
      </c>
      <c r="C115" s="515"/>
      <c r="D115" s="309"/>
      <c r="E115" s="309"/>
      <c r="F115" s="309"/>
      <c r="G115" s="309"/>
      <c r="H115" s="309"/>
      <c r="I115" s="309"/>
      <c r="J115" s="309"/>
      <c r="K115" s="309"/>
      <c r="L115" s="309"/>
      <c r="M115" s="309"/>
      <c r="N115" s="309"/>
      <c r="O115" s="309"/>
      <c r="P115" s="309"/>
      <c r="Q115" s="309"/>
      <c r="R115" s="309"/>
      <c r="S115" s="309"/>
      <c r="T115" s="2"/>
    </row>
    <row r="116" spans="1:20" ht="97.5" customHeight="1" x14ac:dyDescent="0.25">
      <c r="A116" s="143">
        <v>1</v>
      </c>
      <c r="B116" s="308"/>
      <c r="C116" s="147" t="s">
        <v>296</v>
      </c>
      <c r="D116" s="309">
        <v>1</v>
      </c>
      <c r="E116" s="309"/>
      <c r="F116" s="309"/>
      <c r="G116" s="309"/>
      <c r="H116" s="309">
        <v>450000000</v>
      </c>
      <c r="I116" s="309">
        <v>448594582</v>
      </c>
      <c r="J116" s="309">
        <v>430000000</v>
      </c>
      <c r="K116" s="309" t="s">
        <v>362</v>
      </c>
      <c r="L116" s="330" t="s">
        <v>363</v>
      </c>
      <c r="M116" s="309">
        <f>H116-J116</f>
        <v>20000000</v>
      </c>
      <c r="N116" s="309">
        <v>1</v>
      </c>
      <c r="O116" s="309"/>
      <c r="P116" s="309"/>
      <c r="Q116" s="309"/>
      <c r="R116" s="309">
        <v>1</v>
      </c>
      <c r="S116" s="404" t="s">
        <v>119</v>
      </c>
      <c r="T116" s="2"/>
    </row>
    <row r="117" spans="1:20" ht="120.75" customHeight="1" x14ac:dyDescent="0.25">
      <c r="A117" s="143">
        <v>2</v>
      </c>
      <c r="B117" s="308"/>
      <c r="C117" s="147" t="s">
        <v>306</v>
      </c>
      <c r="D117" s="309"/>
      <c r="E117" s="309">
        <v>1</v>
      </c>
      <c r="F117" s="309"/>
      <c r="G117" s="309"/>
      <c r="H117" s="309">
        <v>872000000</v>
      </c>
      <c r="I117" s="309">
        <v>872000000</v>
      </c>
      <c r="J117" s="309">
        <v>800894000</v>
      </c>
      <c r="K117" s="309" t="s">
        <v>267</v>
      </c>
      <c r="L117" s="330" t="s">
        <v>268</v>
      </c>
      <c r="M117" s="309">
        <f>H117-J117</f>
        <v>71106000</v>
      </c>
      <c r="N117" s="309">
        <v>1</v>
      </c>
      <c r="O117" s="309"/>
      <c r="P117" s="309"/>
      <c r="Q117" s="309"/>
      <c r="R117" s="309">
        <v>1</v>
      </c>
      <c r="S117" s="404" t="s">
        <v>119</v>
      </c>
      <c r="T117" s="2"/>
    </row>
    <row r="118" spans="1:20" ht="93.75" customHeight="1" x14ac:dyDescent="0.25">
      <c r="A118" s="143">
        <v>3</v>
      </c>
      <c r="B118" s="308"/>
      <c r="C118" s="147" t="s">
        <v>486</v>
      </c>
      <c r="D118" s="309">
        <v>1</v>
      </c>
      <c r="E118" s="309"/>
      <c r="F118" s="309"/>
      <c r="G118" s="309"/>
      <c r="H118" s="309">
        <v>388000000</v>
      </c>
      <c r="I118" s="309">
        <v>387904000</v>
      </c>
      <c r="J118" s="309">
        <v>369600000</v>
      </c>
      <c r="K118" s="309" t="s">
        <v>489</v>
      </c>
      <c r="L118" s="330" t="s">
        <v>490</v>
      </c>
      <c r="M118" s="309">
        <f>H118-J118</f>
        <v>18400000</v>
      </c>
      <c r="N118" s="309">
        <v>1</v>
      </c>
      <c r="O118" s="309"/>
      <c r="P118" s="309"/>
      <c r="Q118" s="309"/>
      <c r="R118" s="309">
        <v>1</v>
      </c>
      <c r="S118" s="506" t="s">
        <v>119</v>
      </c>
      <c r="T118" s="2"/>
    </row>
    <row r="119" spans="1:20" ht="32.25" customHeight="1" x14ac:dyDescent="0.25">
      <c r="A119" s="222"/>
      <c r="B119" s="247"/>
      <c r="C119" s="248"/>
      <c r="D119" s="251">
        <f t="shared" ref="D119:R119" si="12">SUM(D116:D118)</f>
        <v>2</v>
      </c>
      <c r="E119" s="251">
        <f t="shared" si="12"/>
        <v>1</v>
      </c>
      <c r="F119" s="251">
        <f t="shared" si="12"/>
        <v>0</v>
      </c>
      <c r="G119" s="251">
        <f t="shared" si="12"/>
        <v>0</v>
      </c>
      <c r="H119" s="251">
        <f>SUM(H116:H118)</f>
        <v>1710000000</v>
      </c>
      <c r="I119" s="251">
        <f t="shared" si="12"/>
        <v>1708498582</v>
      </c>
      <c r="J119" s="251">
        <f t="shared" si="12"/>
        <v>1600494000</v>
      </c>
      <c r="K119" s="251">
        <f t="shared" si="12"/>
        <v>0</v>
      </c>
      <c r="L119" s="251">
        <f t="shared" si="12"/>
        <v>0</v>
      </c>
      <c r="M119" s="251">
        <f>SUM(M116:M118)</f>
        <v>109506000</v>
      </c>
      <c r="N119" s="251">
        <f t="shared" si="12"/>
        <v>3</v>
      </c>
      <c r="O119" s="251">
        <f t="shared" si="12"/>
        <v>0</v>
      </c>
      <c r="P119" s="251">
        <f t="shared" si="12"/>
        <v>0</v>
      </c>
      <c r="Q119" s="251">
        <f t="shared" si="12"/>
        <v>0</v>
      </c>
      <c r="R119" s="251">
        <f t="shared" si="12"/>
        <v>3</v>
      </c>
      <c r="S119" s="251"/>
      <c r="T119" s="2"/>
    </row>
    <row r="120" spans="1:20" ht="42.75" customHeight="1" x14ac:dyDescent="0.25">
      <c r="A120" s="252" t="s">
        <v>326</v>
      </c>
      <c r="B120" s="516" t="s">
        <v>327</v>
      </c>
      <c r="C120" s="517"/>
      <c r="D120" s="309"/>
      <c r="E120" s="309"/>
      <c r="F120" s="309"/>
      <c r="G120" s="309"/>
      <c r="H120" s="309"/>
      <c r="I120" s="309"/>
      <c r="J120" s="309"/>
      <c r="K120" s="309"/>
      <c r="L120" s="309"/>
      <c r="M120" s="309"/>
      <c r="N120" s="309"/>
      <c r="O120" s="309"/>
      <c r="P120" s="309"/>
      <c r="Q120" s="309"/>
      <c r="R120" s="309"/>
      <c r="S120" s="309"/>
      <c r="T120" s="2"/>
    </row>
    <row r="121" spans="1:20" ht="89.25" customHeight="1" x14ac:dyDescent="0.25">
      <c r="A121" s="143">
        <v>1</v>
      </c>
      <c r="B121" s="308"/>
      <c r="C121" s="147" t="s">
        <v>328</v>
      </c>
      <c r="D121" s="309"/>
      <c r="E121" s="309">
        <v>1</v>
      </c>
      <c r="F121" s="309"/>
      <c r="G121" s="309"/>
      <c r="H121" s="309">
        <v>375000000</v>
      </c>
      <c r="I121" s="309">
        <v>375000000</v>
      </c>
      <c r="J121" s="309">
        <v>369423000</v>
      </c>
      <c r="K121" s="309" t="s">
        <v>412</v>
      </c>
      <c r="L121" s="330" t="s">
        <v>413</v>
      </c>
      <c r="M121" s="309">
        <f>H121-J121</f>
        <v>5577000</v>
      </c>
      <c r="N121" s="309">
        <v>1</v>
      </c>
      <c r="O121" s="309"/>
      <c r="P121" s="309"/>
      <c r="Q121" s="309"/>
      <c r="R121" s="309">
        <v>1</v>
      </c>
      <c r="S121" s="404" t="s">
        <v>119</v>
      </c>
      <c r="T121" s="2"/>
    </row>
    <row r="122" spans="1:20" ht="118.5" customHeight="1" x14ac:dyDescent="0.25">
      <c r="A122" s="143">
        <v>2</v>
      </c>
      <c r="B122" s="308"/>
      <c r="C122" s="147" t="s">
        <v>329</v>
      </c>
      <c r="D122" s="309"/>
      <c r="E122" s="309">
        <v>1</v>
      </c>
      <c r="F122" s="309"/>
      <c r="G122" s="309"/>
      <c r="H122" s="309">
        <v>775000000</v>
      </c>
      <c r="I122" s="309">
        <v>775000000</v>
      </c>
      <c r="J122" s="309">
        <v>756386000</v>
      </c>
      <c r="K122" s="309" t="s">
        <v>267</v>
      </c>
      <c r="L122" s="330" t="s">
        <v>268</v>
      </c>
      <c r="M122" s="309">
        <f>H122-J122</f>
        <v>18614000</v>
      </c>
      <c r="N122" s="309">
        <v>1</v>
      </c>
      <c r="O122" s="309"/>
      <c r="P122" s="309"/>
      <c r="Q122" s="309"/>
      <c r="R122" s="309">
        <v>1</v>
      </c>
      <c r="S122" s="404" t="s">
        <v>119</v>
      </c>
      <c r="T122" s="2"/>
    </row>
    <row r="123" spans="1:20" ht="84" customHeight="1" x14ac:dyDescent="0.25">
      <c r="A123" s="143">
        <v>3</v>
      </c>
      <c r="B123" s="308"/>
      <c r="C123" s="147" t="s">
        <v>332</v>
      </c>
      <c r="D123" s="309"/>
      <c r="E123" s="309">
        <v>1</v>
      </c>
      <c r="F123" s="309"/>
      <c r="G123" s="309"/>
      <c r="H123" s="309">
        <v>800000000</v>
      </c>
      <c r="I123" s="309">
        <v>800000000</v>
      </c>
      <c r="J123" s="309">
        <v>769128000</v>
      </c>
      <c r="K123" s="309" t="s">
        <v>414</v>
      </c>
      <c r="L123" s="330" t="s">
        <v>415</v>
      </c>
      <c r="M123" s="309">
        <f>H123-J123</f>
        <v>30872000</v>
      </c>
      <c r="N123" s="309">
        <v>1</v>
      </c>
      <c r="O123" s="309"/>
      <c r="P123" s="309"/>
      <c r="Q123" s="309"/>
      <c r="R123" s="309">
        <v>1</v>
      </c>
      <c r="S123" s="404" t="s">
        <v>119</v>
      </c>
      <c r="T123" s="2"/>
    </row>
    <row r="124" spans="1:20" ht="74.25" customHeight="1" x14ac:dyDescent="0.25">
      <c r="A124" s="143">
        <v>4</v>
      </c>
      <c r="B124" s="308"/>
      <c r="C124" s="147" t="s">
        <v>339</v>
      </c>
      <c r="D124" s="309"/>
      <c r="E124" s="309">
        <v>1</v>
      </c>
      <c r="F124" s="309"/>
      <c r="G124" s="309"/>
      <c r="H124" s="309">
        <v>700000000</v>
      </c>
      <c r="I124" s="309">
        <v>700000000</v>
      </c>
      <c r="J124" s="309">
        <v>694696000</v>
      </c>
      <c r="K124" s="309" t="s">
        <v>421</v>
      </c>
      <c r="L124" s="330" t="s">
        <v>422</v>
      </c>
      <c r="M124" s="309">
        <f>H124-J124</f>
        <v>5304000</v>
      </c>
      <c r="N124" s="309">
        <v>1</v>
      </c>
      <c r="O124" s="309"/>
      <c r="P124" s="309"/>
      <c r="Q124" s="309"/>
      <c r="R124" s="309">
        <v>1</v>
      </c>
      <c r="S124" s="404" t="s">
        <v>119</v>
      </c>
      <c r="T124" s="2"/>
    </row>
    <row r="125" spans="1:20" ht="108.75" customHeight="1" x14ac:dyDescent="0.25">
      <c r="A125" s="143">
        <v>5</v>
      </c>
      <c r="B125" s="308"/>
      <c r="C125" s="147" t="s">
        <v>356</v>
      </c>
      <c r="D125" s="309"/>
      <c r="E125" s="309">
        <v>1</v>
      </c>
      <c r="F125" s="309"/>
      <c r="G125" s="309"/>
      <c r="H125" s="309">
        <v>650000000</v>
      </c>
      <c r="I125" s="309">
        <v>650000000</v>
      </c>
      <c r="J125" s="309">
        <v>646600000</v>
      </c>
      <c r="K125" s="309" t="s">
        <v>446</v>
      </c>
      <c r="L125" s="330" t="s">
        <v>447</v>
      </c>
      <c r="M125" s="309">
        <f>H125-J125</f>
        <v>3400000</v>
      </c>
      <c r="N125" s="309">
        <v>1</v>
      </c>
      <c r="O125" s="309"/>
      <c r="P125" s="309"/>
      <c r="Q125" s="309"/>
      <c r="R125" s="309">
        <v>1</v>
      </c>
      <c r="S125" s="404" t="s">
        <v>119</v>
      </c>
      <c r="T125" s="2"/>
    </row>
    <row r="126" spans="1:20" ht="91.5" customHeight="1" x14ac:dyDescent="0.25">
      <c r="A126" s="143">
        <v>6</v>
      </c>
      <c r="B126" s="308"/>
      <c r="C126" s="147" t="s">
        <v>357</v>
      </c>
      <c r="D126" s="309"/>
      <c r="E126" s="309">
        <v>1</v>
      </c>
      <c r="F126" s="309"/>
      <c r="G126" s="309"/>
      <c r="H126" s="309">
        <v>250000000</v>
      </c>
      <c r="I126" s="309">
        <v>250000000</v>
      </c>
      <c r="J126" s="309">
        <v>237211000</v>
      </c>
      <c r="K126" s="309" t="s">
        <v>432</v>
      </c>
      <c r="L126" s="330" t="s">
        <v>433</v>
      </c>
      <c r="M126" s="309">
        <f t="shared" ref="M126" si="13">H126-J126</f>
        <v>12789000</v>
      </c>
      <c r="N126" s="309">
        <v>1</v>
      </c>
      <c r="O126" s="309"/>
      <c r="P126" s="309"/>
      <c r="Q126" s="309"/>
      <c r="R126" s="309">
        <v>1</v>
      </c>
      <c r="S126" s="404" t="s">
        <v>119</v>
      </c>
      <c r="T126" s="2"/>
    </row>
    <row r="127" spans="1:20" ht="114" customHeight="1" x14ac:dyDescent="0.25">
      <c r="A127" s="143">
        <v>7</v>
      </c>
      <c r="B127" s="308"/>
      <c r="C127" s="147" t="s">
        <v>420</v>
      </c>
      <c r="D127" s="309"/>
      <c r="E127" s="309">
        <v>1</v>
      </c>
      <c r="F127" s="309"/>
      <c r="G127" s="309"/>
      <c r="H127" s="309">
        <v>250000000</v>
      </c>
      <c r="I127" s="309">
        <v>250000000</v>
      </c>
      <c r="J127" s="309">
        <v>215760000</v>
      </c>
      <c r="K127" s="309" t="s">
        <v>450</v>
      </c>
      <c r="L127" s="330" t="s">
        <v>451</v>
      </c>
      <c r="M127" s="309">
        <f>H127-J127</f>
        <v>34240000</v>
      </c>
      <c r="N127" s="309">
        <v>1</v>
      </c>
      <c r="O127" s="309"/>
      <c r="P127" s="309"/>
      <c r="Q127" s="309"/>
      <c r="R127" s="309">
        <v>1</v>
      </c>
      <c r="S127" s="404" t="s">
        <v>119</v>
      </c>
      <c r="T127" s="2"/>
    </row>
    <row r="128" spans="1:20" ht="56.25" customHeight="1" x14ac:dyDescent="0.25">
      <c r="A128" s="143">
        <v>8</v>
      </c>
      <c r="B128" s="308"/>
      <c r="C128" s="147" t="s">
        <v>338</v>
      </c>
      <c r="D128" s="309"/>
      <c r="E128" s="309">
        <v>1</v>
      </c>
      <c r="F128" s="309"/>
      <c r="G128" s="309"/>
      <c r="H128" s="309">
        <v>450000000</v>
      </c>
      <c r="I128" s="309">
        <v>450000000</v>
      </c>
      <c r="J128" s="309"/>
      <c r="K128" s="309"/>
      <c r="L128" s="330" t="s">
        <v>465</v>
      </c>
      <c r="M128" s="309"/>
      <c r="N128" s="309">
        <v>1</v>
      </c>
      <c r="O128" s="309"/>
      <c r="P128" s="309"/>
      <c r="Q128" s="309"/>
      <c r="R128" s="309">
        <v>1</v>
      </c>
      <c r="S128" s="330" t="s">
        <v>464</v>
      </c>
      <c r="T128" s="2"/>
    </row>
    <row r="129" spans="1:20" ht="41.25" customHeight="1" x14ac:dyDescent="0.25">
      <c r="A129" s="143">
        <v>9</v>
      </c>
      <c r="B129" s="308"/>
      <c r="C129" s="147" t="s">
        <v>337</v>
      </c>
      <c r="D129" s="309"/>
      <c r="E129" s="309">
        <v>1</v>
      </c>
      <c r="F129" s="309"/>
      <c r="G129" s="309"/>
      <c r="H129" s="309">
        <v>600000000</v>
      </c>
      <c r="I129" s="309">
        <v>600000000</v>
      </c>
      <c r="J129" s="309"/>
      <c r="K129" s="309"/>
      <c r="L129" s="309"/>
      <c r="M129" s="309"/>
      <c r="N129" s="309">
        <v>1</v>
      </c>
      <c r="O129" s="309"/>
      <c r="P129" s="309"/>
      <c r="Q129" s="309"/>
      <c r="R129" s="309">
        <v>1</v>
      </c>
      <c r="S129" s="330" t="s">
        <v>464</v>
      </c>
      <c r="T129" s="2"/>
    </row>
    <row r="130" spans="1:20" ht="36.75" customHeight="1" x14ac:dyDescent="0.25">
      <c r="A130" s="222"/>
      <c r="B130" s="247"/>
      <c r="C130" s="248"/>
      <c r="D130" s="251">
        <f t="shared" ref="D130:S130" si="14">SUM(D121:D129)</f>
        <v>0</v>
      </c>
      <c r="E130" s="251">
        <f t="shared" si="14"/>
        <v>9</v>
      </c>
      <c r="F130" s="251">
        <f t="shared" si="14"/>
        <v>0</v>
      </c>
      <c r="G130" s="251">
        <f t="shared" si="14"/>
        <v>0</v>
      </c>
      <c r="H130" s="251">
        <f t="shared" si="14"/>
        <v>4850000000</v>
      </c>
      <c r="I130" s="251">
        <f t="shared" si="14"/>
        <v>4850000000</v>
      </c>
      <c r="J130" s="251">
        <f t="shared" si="14"/>
        <v>3689204000</v>
      </c>
      <c r="K130" s="251">
        <f t="shared" si="14"/>
        <v>0</v>
      </c>
      <c r="L130" s="251">
        <f t="shared" si="14"/>
        <v>0</v>
      </c>
      <c r="M130" s="251">
        <f t="shared" si="14"/>
        <v>110796000</v>
      </c>
      <c r="N130" s="251">
        <f t="shared" si="14"/>
        <v>9</v>
      </c>
      <c r="O130" s="251">
        <f t="shared" si="14"/>
        <v>0</v>
      </c>
      <c r="P130" s="251">
        <f t="shared" si="14"/>
        <v>0</v>
      </c>
      <c r="Q130" s="251">
        <f t="shared" si="14"/>
        <v>0</v>
      </c>
      <c r="R130" s="251">
        <f t="shared" si="14"/>
        <v>9</v>
      </c>
      <c r="S130" s="251">
        <f t="shared" si="14"/>
        <v>0</v>
      </c>
      <c r="T130" s="2"/>
    </row>
    <row r="131" spans="1:20" ht="46.5" customHeight="1" x14ac:dyDescent="0.25">
      <c r="A131" s="253" t="s">
        <v>436</v>
      </c>
      <c r="B131" s="469" t="s">
        <v>437</v>
      </c>
      <c r="C131" s="162"/>
      <c r="D131" s="245"/>
      <c r="E131" s="245"/>
      <c r="F131" s="245"/>
      <c r="G131" s="246"/>
      <c r="H131" s="171"/>
      <c r="I131" s="171"/>
      <c r="J131" s="172"/>
      <c r="K131" s="171"/>
      <c r="L131" s="173"/>
      <c r="M131" s="173"/>
      <c r="N131" s="173"/>
      <c r="O131" s="173"/>
      <c r="P131" s="173"/>
      <c r="Q131" s="173"/>
      <c r="R131" s="135"/>
      <c r="S131" s="143"/>
      <c r="T131" s="2"/>
    </row>
    <row r="132" spans="1:20" ht="90" customHeight="1" x14ac:dyDescent="0.25">
      <c r="A132" s="135">
        <v>1</v>
      </c>
      <c r="B132" s="223" t="s">
        <v>438</v>
      </c>
      <c r="C132" s="162"/>
      <c r="D132" s="245"/>
      <c r="E132" s="245">
        <v>1</v>
      </c>
      <c r="F132" s="245"/>
      <c r="G132" s="246"/>
      <c r="H132" s="171">
        <v>3000000000</v>
      </c>
      <c r="I132" s="171">
        <v>2993125000</v>
      </c>
      <c r="J132" s="172">
        <v>2895009000</v>
      </c>
      <c r="K132" s="294" t="s">
        <v>469</v>
      </c>
      <c r="L132" s="295" t="s">
        <v>470</v>
      </c>
      <c r="M132" s="173">
        <f>H132-J132</f>
        <v>104991000</v>
      </c>
      <c r="N132" s="173">
        <v>1</v>
      </c>
      <c r="O132" s="173"/>
      <c r="P132" s="173"/>
      <c r="Q132" s="173"/>
      <c r="R132" s="135">
        <v>1</v>
      </c>
      <c r="S132" s="258" t="s">
        <v>119</v>
      </c>
      <c r="T132" s="2">
        <v>1</v>
      </c>
    </row>
    <row r="133" spans="1:20" ht="67.5" customHeight="1" x14ac:dyDescent="0.25">
      <c r="A133" s="135">
        <v>2</v>
      </c>
      <c r="B133" s="223" t="s">
        <v>439</v>
      </c>
      <c r="C133" s="162"/>
      <c r="D133" s="245"/>
      <c r="E133" s="245">
        <v>1</v>
      </c>
      <c r="F133" s="245"/>
      <c r="G133" s="246"/>
      <c r="H133" s="171">
        <v>1500000000</v>
      </c>
      <c r="I133" s="171">
        <v>1495982000</v>
      </c>
      <c r="J133" s="172">
        <v>1369357000</v>
      </c>
      <c r="K133" s="294" t="s">
        <v>479</v>
      </c>
      <c r="L133" s="307" t="s">
        <v>480</v>
      </c>
      <c r="M133" s="173">
        <f>H133-J133</f>
        <v>130643000</v>
      </c>
      <c r="N133" s="173">
        <v>1</v>
      </c>
      <c r="O133" s="173"/>
      <c r="P133" s="173"/>
      <c r="Q133" s="173"/>
      <c r="R133" s="135">
        <v>1</v>
      </c>
      <c r="S133" s="258" t="s">
        <v>119</v>
      </c>
      <c r="T133" s="2">
        <v>1</v>
      </c>
    </row>
    <row r="134" spans="1:20" ht="84" customHeight="1" x14ac:dyDescent="0.25">
      <c r="A134" s="135">
        <v>3</v>
      </c>
      <c r="B134" s="223" t="s">
        <v>481</v>
      </c>
      <c r="C134" s="162"/>
      <c r="D134" s="245"/>
      <c r="E134" s="245">
        <v>1</v>
      </c>
      <c r="F134" s="245"/>
      <c r="G134" s="246"/>
      <c r="H134" s="171">
        <v>2000000000</v>
      </c>
      <c r="I134" s="171">
        <v>1990000000</v>
      </c>
      <c r="J134" s="172">
        <v>1628290000</v>
      </c>
      <c r="K134" s="294" t="s">
        <v>475</v>
      </c>
      <c r="L134" s="307" t="s">
        <v>476</v>
      </c>
      <c r="M134" s="173">
        <f>H134-J134</f>
        <v>371710000</v>
      </c>
      <c r="N134" s="173"/>
      <c r="O134" s="173">
        <v>1</v>
      </c>
      <c r="P134" s="173"/>
      <c r="Q134" s="173"/>
      <c r="R134" s="135">
        <v>1</v>
      </c>
      <c r="S134" s="258" t="s">
        <v>119</v>
      </c>
      <c r="T134" s="2"/>
    </row>
    <row r="135" spans="1:20" ht="77.25" customHeight="1" x14ac:dyDescent="0.25">
      <c r="A135" s="135">
        <v>4</v>
      </c>
      <c r="B135" s="223" t="s">
        <v>484</v>
      </c>
      <c r="C135" s="162"/>
      <c r="D135" s="245"/>
      <c r="E135" s="245">
        <v>1</v>
      </c>
      <c r="F135" s="245"/>
      <c r="G135" s="246"/>
      <c r="H135" s="171">
        <v>7954146000</v>
      </c>
      <c r="I135" s="171">
        <v>7954146000</v>
      </c>
      <c r="J135" s="172">
        <v>7861190000</v>
      </c>
      <c r="K135" s="294" t="s">
        <v>62</v>
      </c>
      <c r="L135" s="307" t="s">
        <v>63</v>
      </c>
      <c r="M135" s="173">
        <f>H135-J135</f>
        <v>92956000</v>
      </c>
      <c r="N135" s="173"/>
      <c r="O135" s="173">
        <v>1</v>
      </c>
      <c r="P135" s="173"/>
      <c r="Q135" s="173"/>
      <c r="R135" s="135">
        <v>1</v>
      </c>
      <c r="S135" s="138" t="s">
        <v>72</v>
      </c>
      <c r="T135" s="2"/>
    </row>
    <row r="136" spans="1:20" ht="35.25" customHeight="1" x14ac:dyDescent="0.25">
      <c r="A136" s="222"/>
      <c r="B136" s="247"/>
      <c r="C136" s="248"/>
      <c r="D136" s="251">
        <f t="shared" ref="D136:S136" si="15">SUM(D132:D135)</f>
        <v>0</v>
      </c>
      <c r="E136" s="251">
        <f t="shared" si="15"/>
        <v>4</v>
      </c>
      <c r="F136" s="251">
        <f t="shared" si="15"/>
        <v>0</v>
      </c>
      <c r="G136" s="251">
        <f t="shared" si="15"/>
        <v>0</v>
      </c>
      <c r="H136" s="251">
        <f t="shared" si="15"/>
        <v>14454146000</v>
      </c>
      <c r="I136" s="251">
        <f t="shared" si="15"/>
        <v>14433253000</v>
      </c>
      <c r="J136" s="251">
        <f t="shared" si="15"/>
        <v>13753846000</v>
      </c>
      <c r="K136" s="251">
        <f t="shared" si="15"/>
        <v>0</v>
      </c>
      <c r="L136" s="251">
        <f t="shared" si="15"/>
        <v>0</v>
      </c>
      <c r="M136" s="251">
        <f t="shared" si="15"/>
        <v>700300000</v>
      </c>
      <c r="N136" s="251">
        <f t="shared" si="15"/>
        <v>2</v>
      </c>
      <c r="O136" s="251">
        <f t="shared" si="15"/>
        <v>2</v>
      </c>
      <c r="P136" s="251">
        <f t="shared" si="15"/>
        <v>0</v>
      </c>
      <c r="Q136" s="251">
        <f t="shared" si="15"/>
        <v>0</v>
      </c>
      <c r="R136" s="251">
        <f t="shared" si="15"/>
        <v>4</v>
      </c>
      <c r="S136" s="251">
        <f t="shared" si="15"/>
        <v>0</v>
      </c>
      <c r="T136" s="2"/>
    </row>
    <row r="137" spans="1:20" ht="15.75" x14ac:dyDescent="0.25">
      <c r="A137" s="135"/>
      <c r="B137" s="223"/>
      <c r="C137" s="162"/>
      <c r="D137" s="245"/>
      <c r="E137" s="245"/>
      <c r="F137" s="245"/>
      <c r="G137" s="246"/>
      <c r="H137" s="171"/>
      <c r="I137" s="171"/>
      <c r="J137" s="172"/>
      <c r="K137" s="171"/>
      <c r="L137" s="173"/>
      <c r="M137" s="173"/>
      <c r="N137" s="173"/>
      <c r="O137" s="173"/>
      <c r="P137" s="173"/>
      <c r="Q137" s="173"/>
      <c r="R137" s="135"/>
      <c r="S137" s="143"/>
      <c r="T137" s="2"/>
    </row>
    <row r="138" spans="1:20" ht="36" customHeight="1" x14ac:dyDescent="0.25">
      <c r="A138" s="174"/>
      <c r="B138" s="536" t="s">
        <v>21</v>
      </c>
      <c r="C138" s="537"/>
      <c r="D138" s="175">
        <f t="shared" ref="D138:S138" si="16">D73+D69+D81+D86+D104+D99+D111+D114+D119+D130+D136</f>
        <v>12</v>
      </c>
      <c r="E138" s="175">
        <f t="shared" si="16"/>
        <v>78</v>
      </c>
      <c r="F138" s="175">
        <f t="shared" si="16"/>
        <v>14</v>
      </c>
      <c r="G138" s="175">
        <f t="shared" si="16"/>
        <v>1</v>
      </c>
      <c r="H138" s="175">
        <f t="shared" si="16"/>
        <v>231837543000</v>
      </c>
      <c r="I138" s="175">
        <f t="shared" si="16"/>
        <v>230941773810</v>
      </c>
      <c r="J138" s="175">
        <f t="shared" si="16"/>
        <v>210086421500</v>
      </c>
      <c r="K138" s="175">
        <f t="shared" si="16"/>
        <v>0</v>
      </c>
      <c r="L138" s="175">
        <f t="shared" si="16"/>
        <v>0</v>
      </c>
      <c r="M138" s="175">
        <f t="shared" si="16"/>
        <v>16980121500</v>
      </c>
      <c r="N138" s="175">
        <f t="shared" si="16"/>
        <v>94</v>
      </c>
      <c r="O138" s="175">
        <f t="shared" si="16"/>
        <v>4</v>
      </c>
      <c r="P138" s="175">
        <f t="shared" si="16"/>
        <v>7</v>
      </c>
      <c r="Q138" s="175">
        <f t="shared" si="16"/>
        <v>0</v>
      </c>
      <c r="R138" s="175">
        <f t="shared" si="16"/>
        <v>105</v>
      </c>
      <c r="S138" s="175">
        <f t="shared" si="16"/>
        <v>0</v>
      </c>
      <c r="T138" s="2"/>
    </row>
    <row r="139" spans="1:20" ht="30" customHeight="1" x14ac:dyDescent="0.25">
      <c r="A139" s="174"/>
      <c r="B139" s="534" t="s">
        <v>28</v>
      </c>
      <c r="C139" s="535"/>
      <c r="D139" s="176"/>
      <c r="E139" s="538">
        <f>D138+E138+F138+G138</f>
        <v>105</v>
      </c>
      <c r="F139" s="538"/>
      <c r="G139" s="177"/>
      <c r="H139" s="178"/>
      <c r="I139" s="178" t="s">
        <v>70</v>
      </c>
      <c r="J139" s="179"/>
      <c r="K139" s="178"/>
      <c r="L139" s="180"/>
      <c r="M139" s="180"/>
      <c r="N139" s="181"/>
      <c r="O139" s="182">
        <f>N138+O138+P138</f>
        <v>105</v>
      </c>
      <c r="P139" s="183"/>
      <c r="Q139" s="510">
        <f>Q138+R138</f>
        <v>105</v>
      </c>
      <c r="R139" s="511"/>
      <c r="S139" s="87"/>
      <c r="T139" s="2"/>
    </row>
    <row r="140" spans="1:20" ht="15.75" x14ac:dyDescent="0.25">
      <c r="A140" s="184"/>
      <c r="B140" s="185"/>
      <c r="C140" s="186"/>
      <c r="D140" s="187"/>
      <c r="E140" s="187"/>
      <c r="F140" s="187"/>
      <c r="G140" s="188"/>
      <c r="H140" s="189"/>
      <c r="I140" s="189"/>
      <c r="J140" s="190"/>
      <c r="K140" s="190"/>
      <c r="L140" s="191"/>
      <c r="M140" s="191"/>
      <c r="N140" s="191"/>
      <c r="O140" s="191"/>
      <c r="P140" s="191"/>
      <c r="Q140" s="191"/>
      <c r="R140" s="187"/>
      <c r="S140" s="187"/>
      <c r="T140" s="2"/>
    </row>
    <row r="141" spans="1:20" ht="15.75" x14ac:dyDescent="0.25">
      <c r="A141" s="184"/>
      <c r="B141" s="185"/>
      <c r="C141" s="186"/>
      <c r="D141" s="187"/>
      <c r="E141" s="187"/>
      <c r="F141" s="187"/>
      <c r="G141" s="188"/>
      <c r="H141" s="189"/>
      <c r="I141" s="189"/>
      <c r="J141" s="190"/>
      <c r="K141" s="190"/>
      <c r="L141" s="191"/>
      <c r="M141" s="191"/>
      <c r="N141" s="191"/>
      <c r="O141" s="191"/>
      <c r="P141" s="191"/>
      <c r="Q141" s="191"/>
      <c r="R141" s="187"/>
      <c r="S141" s="187"/>
      <c r="T141" s="2"/>
    </row>
    <row r="142" spans="1:20" ht="15.75" x14ac:dyDescent="0.25">
      <c r="A142" s="184"/>
      <c r="B142" s="185"/>
      <c r="C142" s="186"/>
      <c r="D142" s="187"/>
      <c r="E142" s="187"/>
      <c r="F142" s="187"/>
      <c r="G142" s="187"/>
      <c r="H142" s="192"/>
      <c r="I142" s="193"/>
      <c r="J142" s="193"/>
      <c r="K142" s="191"/>
      <c r="L142" s="193"/>
      <c r="M142" s="532" t="s">
        <v>78</v>
      </c>
      <c r="N142" s="532"/>
      <c r="O142" s="532"/>
      <c r="P142" s="532"/>
      <c r="Q142" s="532"/>
      <c r="R142" s="532"/>
      <c r="S142" s="194"/>
      <c r="T142" s="2"/>
    </row>
    <row r="143" spans="1:20" ht="24" customHeight="1" x14ac:dyDescent="0.25">
      <c r="A143" s="533" t="s">
        <v>55</v>
      </c>
      <c r="B143" s="533"/>
      <c r="C143" s="470" t="s">
        <v>20</v>
      </c>
      <c r="D143" s="187"/>
      <c r="E143" s="187"/>
      <c r="F143" s="187"/>
      <c r="G143" s="187"/>
      <c r="H143" s="196"/>
      <c r="I143" s="196"/>
      <c r="J143" s="196"/>
      <c r="K143" s="191"/>
      <c r="L143" s="197"/>
      <c r="M143" s="528" t="s">
        <v>79</v>
      </c>
      <c r="N143" s="528"/>
      <c r="O143" s="528"/>
      <c r="P143" s="528"/>
      <c r="Q143" s="528"/>
      <c r="R143" s="528"/>
      <c r="S143" s="194"/>
      <c r="T143" s="2"/>
    </row>
    <row r="144" spans="1:20" ht="24" customHeight="1" x14ac:dyDescent="0.25">
      <c r="A144" s="198" t="s">
        <v>64</v>
      </c>
      <c r="B144" s="199" t="s">
        <v>56</v>
      </c>
      <c r="C144" s="364">
        <f>D138</f>
        <v>12</v>
      </c>
      <c r="D144" s="187"/>
      <c r="E144" s="187"/>
      <c r="F144" s="187"/>
      <c r="G144" s="187"/>
      <c r="H144" s="201"/>
      <c r="I144" s="201"/>
      <c r="J144" s="202"/>
      <c r="K144" s="191"/>
      <c r="S144" s="194"/>
      <c r="T144" s="2"/>
    </row>
    <row r="145" spans="1:20" ht="24" customHeight="1" x14ac:dyDescent="0.25">
      <c r="A145" s="198" t="s">
        <v>65</v>
      </c>
      <c r="B145" s="199" t="s">
        <v>57</v>
      </c>
      <c r="C145" s="364">
        <f>E138</f>
        <v>78</v>
      </c>
      <c r="D145" s="187"/>
      <c r="E145" s="187"/>
      <c r="F145" s="187"/>
      <c r="G145" s="187"/>
      <c r="H145" s="201"/>
      <c r="I145" s="201"/>
      <c r="J145" s="203"/>
      <c r="K145" s="191"/>
      <c r="M145" s="185"/>
      <c r="N145" s="185"/>
      <c r="O145" s="185"/>
      <c r="P145" s="185"/>
      <c r="Q145" s="185"/>
      <c r="R145" s="194"/>
      <c r="S145" s="194"/>
      <c r="T145" s="2"/>
    </row>
    <row r="146" spans="1:20" ht="33" customHeight="1" x14ac:dyDescent="0.25">
      <c r="A146" s="204" t="s">
        <v>66</v>
      </c>
      <c r="B146" s="205" t="s">
        <v>58</v>
      </c>
      <c r="C146" s="364">
        <f>F138</f>
        <v>14</v>
      </c>
      <c r="D146" s="206"/>
      <c r="E146" s="206"/>
      <c r="F146" s="206"/>
      <c r="G146" s="187"/>
      <c r="H146" s="190"/>
      <c r="I146" s="190"/>
      <c r="J146" s="190"/>
      <c r="K146" s="190"/>
      <c r="M146" s="185"/>
      <c r="N146" s="185"/>
      <c r="O146" s="185"/>
      <c r="P146" s="185"/>
      <c r="Q146" s="185"/>
      <c r="R146" s="194"/>
      <c r="S146" s="194"/>
      <c r="T146" s="2"/>
    </row>
    <row r="147" spans="1:20" ht="24" customHeight="1" x14ac:dyDescent="0.25">
      <c r="A147" s="204" t="s">
        <v>67</v>
      </c>
      <c r="B147" s="205" t="s">
        <v>59</v>
      </c>
      <c r="C147" s="364">
        <f>G138</f>
        <v>1</v>
      </c>
      <c r="D147" s="206"/>
      <c r="E147" s="206"/>
      <c r="F147" s="206"/>
      <c r="G147" s="187"/>
      <c r="H147" s="197"/>
      <c r="I147" s="197"/>
      <c r="J147" s="192"/>
      <c r="K147" s="192"/>
      <c r="M147" s="526" t="s">
        <v>32</v>
      </c>
      <c r="N147" s="526"/>
      <c r="O147" s="526"/>
      <c r="P147" s="526"/>
      <c r="Q147" s="526"/>
      <c r="R147" s="526"/>
      <c r="S147" s="194"/>
      <c r="T147" s="2"/>
    </row>
    <row r="148" spans="1:20" ht="24" customHeight="1" x14ac:dyDescent="0.25">
      <c r="A148" s="207"/>
      <c r="B148" s="167" t="s">
        <v>20</v>
      </c>
      <c r="C148" s="365">
        <f>SUM(C144:C147)</f>
        <v>105</v>
      </c>
      <c r="D148" s="209"/>
      <c r="E148" s="209"/>
      <c r="F148" s="209"/>
      <c r="G148" s="210"/>
      <c r="H148" s="192"/>
      <c r="I148" s="192"/>
      <c r="J148" s="192"/>
      <c r="K148" s="192"/>
      <c r="M148" s="527" t="s">
        <v>33</v>
      </c>
      <c r="N148" s="527"/>
      <c r="O148" s="527"/>
      <c r="P148" s="527"/>
      <c r="Q148" s="527"/>
      <c r="R148" s="527"/>
      <c r="S148" s="194"/>
      <c r="T148" s="2"/>
    </row>
    <row r="149" spans="1:20" ht="18.75" customHeight="1" x14ac:dyDescent="0.25">
      <c r="A149" s="197"/>
      <c r="B149" s="185"/>
      <c r="C149" s="186"/>
      <c r="D149" s="187"/>
      <c r="E149" s="187"/>
      <c r="F149" s="187"/>
      <c r="G149" s="211"/>
      <c r="H149" s="192"/>
      <c r="I149" s="192"/>
      <c r="J149" s="212"/>
      <c r="K149" s="213"/>
      <c r="S149" s="194"/>
      <c r="T149" s="2"/>
    </row>
    <row r="150" spans="1:20" ht="15.75" customHeight="1" x14ac:dyDescent="0.25">
      <c r="A150" s="197"/>
      <c r="B150" s="186"/>
      <c r="C150" s="186"/>
      <c r="D150" s="187"/>
      <c r="E150" s="187"/>
      <c r="F150" s="187"/>
      <c r="G150" s="214"/>
      <c r="H150" s="215"/>
      <c r="I150" s="186"/>
      <c r="J150" s="186"/>
      <c r="K150" s="186"/>
      <c r="M150" s="215"/>
      <c r="N150" s="187"/>
      <c r="O150" s="187"/>
      <c r="P150" s="187"/>
      <c r="Q150" s="187"/>
      <c r="R150" s="186"/>
      <c r="S150" s="186"/>
      <c r="T150" s="2"/>
    </row>
    <row r="151" spans="1:20" ht="15.75" x14ac:dyDescent="0.25">
      <c r="A151" s="197"/>
      <c r="B151" s="186"/>
      <c r="C151" s="186"/>
      <c r="D151" s="187"/>
      <c r="E151" s="187"/>
      <c r="F151" s="187"/>
      <c r="G151" s="187"/>
      <c r="H151" s="186"/>
      <c r="I151" s="186"/>
      <c r="J151" s="186"/>
      <c r="K151" s="186"/>
      <c r="L151" s="185"/>
      <c r="M151" s="185"/>
      <c r="N151" s="185"/>
      <c r="O151" s="185"/>
      <c r="P151" s="185"/>
      <c r="Q151" s="185"/>
      <c r="R151" s="186"/>
      <c r="S151" s="186"/>
      <c r="T151" s="2"/>
    </row>
    <row r="152" spans="1:20" x14ac:dyDescent="0.25">
      <c r="A152" s="2"/>
      <c r="B152" s="36"/>
      <c r="C152" s="36"/>
      <c r="D152" s="106"/>
      <c r="E152" s="106"/>
      <c r="F152" s="106"/>
      <c r="G152" s="106"/>
      <c r="H152" s="36"/>
      <c r="I152" s="36"/>
      <c r="J152" s="36"/>
      <c r="K152" s="36"/>
      <c r="L152" s="35"/>
      <c r="M152" s="35"/>
      <c r="N152" s="35"/>
      <c r="O152" s="35"/>
      <c r="P152" s="35"/>
      <c r="Q152" s="35"/>
      <c r="R152" s="36"/>
      <c r="S152" s="36"/>
      <c r="T152" s="2"/>
    </row>
  </sheetData>
  <mergeCells count="36">
    <mergeCell ref="M147:R147"/>
    <mergeCell ref="M148:R148"/>
    <mergeCell ref="M143:R143"/>
    <mergeCell ref="A2:S2"/>
    <mergeCell ref="A3:S3"/>
    <mergeCell ref="A4:S4"/>
    <mergeCell ref="A5:S5"/>
    <mergeCell ref="B6:R6"/>
    <mergeCell ref="B74:C74"/>
    <mergeCell ref="M142:R142"/>
    <mergeCell ref="A143:B143"/>
    <mergeCell ref="B81:C81"/>
    <mergeCell ref="B139:C139"/>
    <mergeCell ref="B138:C138"/>
    <mergeCell ref="E139:F139"/>
    <mergeCell ref="B87:C87"/>
    <mergeCell ref="A7:A8"/>
    <mergeCell ref="B7:B8"/>
    <mergeCell ref="I7:I8"/>
    <mergeCell ref="D7:G7"/>
    <mergeCell ref="K7:L7"/>
    <mergeCell ref="C7:C8"/>
    <mergeCell ref="H7:H8"/>
    <mergeCell ref="Q7:S7"/>
    <mergeCell ref="Q139:R139"/>
    <mergeCell ref="N7:P7"/>
    <mergeCell ref="B69:C69"/>
    <mergeCell ref="B73:C73"/>
    <mergeCell ref="B10:C10"/>
    <mergeCell ref="B70:C70"/>
    <mergeCell ref="B105:C105"/>
    <mergeCell ref="B112:C112"/>
    <mergeCell ref="B115:C115"/>
    <mergeCell ref="B100:C100"/>
    <mergeCell ref="B82:C82"/>
    <mergeCell ref="B120:C120"/>
  </mergeCells>
  <pageMargins left="0.11811023622047245" right="0.11811023622047245" top="0.19685039370078741" bottom="0.11811023622047245" header="0" footer="0"/>
  <pageSetup paperSize="5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57"/>
  <sheetViews>
    <sheetView topLeftCell="A133" workbookViewId="0">
      <selection activeCell="C18" sqref="C15:C18"/>
    </sheetView>
  </sheetViews>
  <sheetFormatPr defaultRowHeight="12.75" x14ac:dyDescent="0.25"/>
  <cols>
    <col min="1" max="1" width="5.28515625" style="52" customWidth="1"/>
    <col min="2" max="2" width="18.7109375" style="2" customWidth="1"/>
    <col min="3" max="3" width="41.28515625" style="2" customWidth="1"/>
    <col min="4" max="7" width="6.5703125" style="52" customWidth="1"/>
    <col min="8" max="8" width="21.42578125" style="2" customWidth="1"/>
    <col min="9" max="9" width="19.85546875" style="2" customWidth="1"/>
    <col min="10" max="10" width="19.5703125" style="2" customWidth="1"/>
    <col min="11" max="11" width="15.7109375" style="2" customWidth="1"/>
    <col min="12" max="12" width="24.5703125" style="2" customWidth="1"/>
    <col min="13" max="13" width="18" style="2" customWidth="1"/>
    <col min="14" max="14" width="5.85546875" style="2" customWidth="1"/>
    <col min="15" max="15" width="6.85546875" style="2" customWidth="1"/>
    <col min="16" max="16" width="5.85546875" style="2" customWidth="1"/>
    <col min="17" max="18" width="6.85546875" style="2" customWidth="1"/>
    <col min="19" max="19" width="17" style="2" customWidth="1"/>
    <col min="20" max="20" width="15.7109375" style="1" customWidth="1"/>
    <col min="21" max="24" width="9.140625" style="2"/>
    <col min="25" max="25" width="31" style="2" customWidth="1"/>
    <col min="26" max="26" width="3" style="2" customWidth="1"/>
    <col min="27" max="16384" width="9.140625" style="2"/>
  </cols>
  <sheetData>
    <row r="2" spans="1:19" ht="15.75" x14ac:dyDescent="0.25">
      <c r="A2" s="529" t="s">
        <v>183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</row>
    <row r="3" spans="1:19" ht="15.75" x14ac:dyDescent="0.25">
      <c r="A3" s="529" t="s">
        <v>2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</row>
    <row r="4" spans="1:19" ht="15.75" x14ac:dyDescent="0.25">
      <c r="A4" s="529" t="s">
        <v>38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</row>
    <row r="5" spans="1:19" ht="15.75" x14ac:dyDescent="0.25">
      <c r="A5" s="530" t="s">
        <v>457</v>
      </c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  <c r="S5" s="530"/>
    </row>
    <row r="6" spans="1:19" s="1" customFormat="1" x14ac:dyDescent="0.25">
      <c r="A6" s="52"/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  <c r="M6" s="531"/>
      <c r="N6" s="531"/>
      <c r="O6" s="531"/>
      <c r="P6" s="531"/>
      <c r="Q6" s="531"/>
      <c r="R6" s="531"/>
      <c r="S6" s="471"/>
    </row>
    <row r="7" spans="1:19" s="1" customFormat="1" x14ac:dyDescent="0.25">
      <c r="A7" s="520" t="s">
        <v>19</v>
      </c>
      <c r="B7" s="522" t="s">
        <v>39</v>
      </c>
      <c r="C7" s="524" t="s">
        <v>13</v>
      </c>
      <c r="D7" s="507" t="s">
        <v>14</v>
      </c>
      <c r="E7" s="508"/>
      <c r="F7" s="508"/>
      <c r="G7" s="509"/>
      <c r="H7" s="524" t="s">
        <v>3</v>
      </c>
      <c r="I7" s="524" t="s">
        <v>4</v>
      </c>
      <c r="J7" s="4" t="s">
        <v>5</v>
      </c>
      <c r="K7" s="507" t="s">
        <v>6</v>
      </c>
      <c r="L7" s="509"/>
      <c r="M7" s="3" t="s">
        <v>7</v>
      </c>
      <c r="N7" s="507" t="s">
        <v>26</v>
      </c>
      <c r="O7" s="508"/>
      <c r="P7" s="508"/>
      <c r="Q7" s="507" t="s">
        <v>8</v>
      </c>
      <c r="R7" s="508"/>
      <c r="S7" s="509"/>
    </row>
    <row r="8" spans="1:19" s="1" customFormat="1" ht="25.5" x14ac:dyDescent="0.25">
      <c r="A8" s="521"/>
      <c r="B8" s="523"/>
      <c r="C8" s="525"/>
      <c r="D8" s="3" t="s">
        <v>15</v>
      </c>
      <c r="E8" s="3" t="s">
        <v>16</v>
      </c>
      <c r="F8" s="3" t="s">
        <v>17</v>
      </c>
      <c r="G8" s="5" t="s">
        <v>18</v>
      </c>
      <c r="H8" s="525"/>
      <c r="I8" s="525"/>
      <c r="J8" s="4"/>
      <c r="K8" s="4" t="s">
        <v>9</v>
      </c>
      <c r="L8" s="3" t="s">
        <v>12</v>
      </c>
      <c r="M8" s="3"/>
      <c r="N8" s="71" t="s">
        <v>22</v>
      </c>
      <c r="O8" s="91" t="s">
        <v>27</v>
      </c>
      <c r="P8" s="120" t="s">
        <v>43</v>
      </c>
      <c r="Q8" s="4" t="s">
        <v>29</v>
      </c>
      <c r="R8" s="4" t="s">
        <v>30</v>
      </c>
      <c r="S8" s="83" t="s">
        <v>8</v>
      </c>
    </row>
    <row r="9" spans="1:19" s="1" customFormat="1" x14ac:dyDescent="0.25">
      <c r="A9" s="34">
        <v>1</v>
      </c>
      <c r="B9" s="472">
        <v>2</v>
      </c>
      <c r="C9" s="67">
        <v>3</v>
      </c>
      <c r="D9" s="67">
        <v>4</v>
      </c>
      <c r="E9" s="67">
        <v>5</v>
      </c>
      <c r="F9" s="67">
        <v>6</v>
      </c>
      <c r="G9" s="10">
        <v>7</v>
      </c>
      <c r="H9" s="10">
        <v>8</v>
      </c>
      <c r="I9" s="10">
        <v>9</v>
      </c>
      <c r="J9" s="10">
        <v>10</v>
      </c>
      <c r="K9" s="12">
        <v>11</v>
      </c>
      <c r="L9" s="73">
        <v>12</v>
      </c>
      <c r="M9" s="12">
        <v>13</v>
      </c>
      <c r="N9" s="12">
        <v>14</v>
      </c>
      <c r="O9" s="92">
        <v>15</v>
      </c>
      <c r="P9" s="12">
        <v>16</v>
      </c>
      <c r="Q9" s="12">
        <v>17</v>
      </c>
      <c r="R9" s="13">
        <v>18</v>
      </c>
      <c r="S9" s="13">
        <v>19</v>
      </c>
    </row>
    <row r="10" spans="1:19" s="1" customFormat="1" ht="15.75" x14ac:dyDescent="0.25">
      <c r="A10" s="233" t="s">
        <v>99</v>
      </c>
      <c r="B10" s="514" t="s">
        <v>35</v>
      </c>
      <c r="C10" s="515"/>
      <c r="D10" s="234"/>
      <c r="E10" s="234"/>
      <c r="F10" s="234"/>
      <c r="G10" s="235"/>
      <c r="H10" s="235"/>
      <c r="I10" s="235"/>
      <c r="J10" s="235"/>
      <c r="K10" s="236"/>
      <c r="L10" s="237"/>
      <c r="M10" s="238"/>
      <c r="N10" s="238"/>
      <c r="O10" s="238"/>
      <c r="P10" s="238"/>
      <c r="Q10" s="238"/>
      <c r="R10" s="233"/>
      <c r="S10" s="233"/>
    </row>
    <row r="11" spans="1:19" s="1" customFormat="1" ht="78.75" x14ac:dyDescent="0.25">
      <c r="A11" s="124">
        <v>1</v>
      </c>
      <c r="B11" s="231"/>
      <c r="C11" s="125" t="s">
        <v>34</v>
      </c>
      <c r="D11" s="126"/>
      <c r="E11" s="126">
        <v>1</v>
      </c>
      <c r="F11" s="126"/>
      <c r="G11" s="127" t="s">
        <v>70</v>
      </c>
      <c r="H11" s="128">
        <v>28500000000</v>
      </c>
      <c r="I11" s="128">
        <v>28445380000</v>
      </c>
      <c r="J11" s="129">
        <v>27555996000</v>
      </c>
      <c r="K11" s="125" t="s">
        <v>60</v>
      </c>
      <c r="L11" s="125" t="s">
        <v>61</v>
      </c>
      <c r="M11" s="130">
        <f t="shared" ref="M11:M49" si="0">H11-J11</f>
        <v>944004000</v>
      </c>
      <c r="N11" s="274"/>
      <c r="O11" s="275"/>
      <c r="P11" s="274">
        <v>1</v>
      </c>
      <c r="Q11" s="276"/>
      <c r="R11" s="134">
        <v>1</v>
      </c>
      <c r="S11" s="254" t="s">
        <v>119</v>
      </c>
    </row>
    <row r="12" spans="1:19" s="1" customFormat="1" ht="47.25" x14ac:dyDescent="0.25">
      <c r="A12" s="135">
        <v>2</v>
      </c>
      <c r="B12" s="232"/>
      <c r="C12" s="136" t="s">
        <v>37</v>
      </c>
      <c r="D12" s="137"/>
      <c r="E12" s="137">
        <v>1</v>
      </c>
      <c r="F12" s="137"/>
      <c r="G12" s="138"/>
      <c r="H12" s="139">
        <v>9000000000</v>
      </c>
      <c r="I12" s="139">
        <v>8983660000</v>
      </c>
      <c r="J12" s="140">
        <v>8660461000</v>
      </c>
      <c r="K12" s="136" t="s">
        <v>62</v>
      </c>
      <c r="L12" s="136" t="s">
        <v>63</v>
      </c>
      <c r="M12" s="130">
        <f t="shared" si="0"/>
        <v>339539000</v>
      </c>
      <c r="N12" s="275"/>
      <c r="O12" s="275"/>
      <c r="P12" s="275">
        <v>1</v>
      </c>
      <c r="Q12" s="277"/>
      <c r="R12" s="142">
        <v>1</v>
      </c>
      <c r="S12" s="254" t="s">
        <v>119</v>
      </c>
    </row>
    <row r="13" spans="1:19" s="66" customFormat="1" ht="47.25" x14ac:dyDescent="0.25">
      <c r="A13" s="124">
        <v>3</v>
      </c>
      <c r="B13" s="144"/>
      <c r="C13" s="136" t="s">
        <v>42</v>
      </c>
      <c r="D13" s="137"/>
      <c r="E13" s="137">
        <v>1</v>
      </c>
      <c r="F13" s="137"/>
      <c r="G13" s="143"/>
      <c r="H13" s="145">
        <v>4500000000</v>
      </c>
      <c r="I13" s="145">
        <v>4497800000</v>
      </c>
      <c r="J13" s="146">
        <v>4221174000</v>
      </c>
      <c r="K13" s="147" t="s">
        <v>62</v>
      </c>
      <c r="L13" s="147" t="s">
        <v>63</v>
      </c>
      <c r="M13" s="130">
        <f t="shared" si="0"/>
        <v>278826000</v>
      </c>
      <c r="N13" s="275"/>
      <c r="O13" s="275"/>
      <c r="P13" s="275">
        <v>1</v>
      </c>
      <c r="Q13" s="275"/>
      <c r="R13" s="138">
        <v>1</v>
      </c>
      <c r="S13" s="258" t="s">
        <v>119</v>
      </c>
    </row>
    <row r="14" spans="1:19" s="66" customFormat="1" ht="63" x14ac:dyDescent="0.25">
      <c r="A14" s="135">
        <v>4</v>
      </c>
      <c r="B14" s="144"/>
      <c r="C14" s="136" t="s">
        <v>48</v>
      </c>
      <c r="D14" s="137"/>
      <c r="E14" s="137"/>
      <c r="F14" s="137">
        <v>1</v>
      </c>
      <c r="G14" s="143"/>
      <c r="H14" s="145">
        <v>130000000</v>
      </c>
      <c r="I14" s="145">
        <v>129990000</v>
      </c>
      <c r="J14" s="146">
        <v>129600000</v>
      </c>
      <c r="K14" s="147" t="s">
        <v>74</v>
      </c>
      <c r="L14" s="147" t="s">
        <v>75</v>
      </c>
      <c r="M14" s="130">
        <f t="shared" si="0"/>
        <v>400000</v>
      </c>
      <c r="N14" s="275">
        <v>1</v>
      </c>
      <c r="O14" s="275"/>
      <c r="P14" s="275"/>
      <c r="Q14" s="275"/>
      <c r="R14" s="138">
        <v>1</v>
      </c>
      <c r="S14" s="258" t="s">
        <v>119</v>
      </c>
    </row>
    <row r="15" spans="1:19" s="66" customFormat="1" ht="63" x14ac:dyDescent="0.25">
      <c r="A15" s="124">
        <v>5</v>
      </c>
      <c r="B15" s="144"/>
      <c r="C15" s="136" t="s">
        <v>51</v>
      </c>
      <c r="D15" s="137"/>
      <c r="E15" s="137">
        <v>1</v>
      </c>
      <c r="F15" s="137"/>
      <c r="G15" s="143"/>
      <c r="H15" s="145">
        <v>2500000000</v>
      </c>
      <c r="I15" s="145">
        <v>2500000000</v>
      </c>
      <c r="J15" s="146">
        <v>2388410000</v>
      </c>
      <c r="K15" s="147" t="s">
        <v>115</v>
      </c>
      <c r="L15" s="147" t="s">
        <v>116</v>
      </c>
      <c r="M15" s="130">
        <f t="shared" si="0"/>
        <v>111590000</v>
      </c>
      <c r="N15" s="275">
        <v>1</v>
      </c>
      <c r="O15" s="275"/>
      <c r="P15" s="275"/>
      <c r="Q15" s="275"/>
      <c r="R15" s="138">
        <v>1</v>
      </c>
      <c r="S15" s="258" t="s">
        <v>119</v>
      </c>
    </row>
    <row r="16" spans="1:19" s="66" customFormat="1" ht="94.5" x14ac:dyDescent="0.25">
      <c r="A16" s="135">
        <v>6</v>
      </c>
      <c r="B16" s="144"/>
      <c r="C16" s="136" t="s">
        <v>54</v>
      </c>
      <c r="D16" s="137"/>
      <c r="E16" s="137"/>
      <c r="F16" s="137">
        <v>1</v>
      </c>
      <c r="G16" s="143"/>
      <c r="H16" s="145">
        <v>130000000</v>
      </c>
      <c r="I16" s="145">
        <v>129990000</v>
      </c>
      <c r="J16" s="146">
        <v>129654000</v>
      </c>
      <c r="K16" s="147" t="s">
        <v>97</v>
      </c>
      <c r="L16" s="147" t="s">
        <v>98</v>
      </c>
      <c r="M16" s="130">
        <f t="shared" si="0"/>
        <v>346000</v>
      </c>
      <c r="N16" s="275">
        <v>1</v>
      </c>
      <c r="O16" s="275"/>
      <c r="P16" s="275"/>
      <c r="Q16" s="275"/>
      <c r="R16" s="138">
        <v>1</v>
      </c>
      <c r="S16" s="258" t="s">
        <v>119</v>
      </c>
    </row>
    <row r="17" spans="1:19" s="66" customFormat="1" ht="47.25" x14ac:dyDescent="0.25">
      <c r="A17" s="124">
        <v>7</v>
      </c>
      <c r="B17" s="144"/>
      <c r="C17" s="136" t="s">
        <v>41</v>
      </c>
      <c r="D17" s="137"/>
      <c r="E17" s="137">
        <v>1</v>
      </c>
      <c r="F17" s="137"/>
      <c r="G17" s="143"/>
      <c r="H17" s="145">
        <v>13500000000</v>
      </c>
      <c r="I17" s="145">
        <v>13482170000</v>
      </c>
      <c r="J17" s="146">
        <v>13002133000</v>
      </c>
      <c r="K17" s="147" t="s">
        <v>60</v>
      </c>
      <c r="L17" s="147" t="s">
        <v>61</v>
      </c>
      <c r="M17" s="130">
        <f t="shared" si="0"/>
        <v>497867000</v>
      </c>
      <c r="N17" s="275"/>
      <c r="O17" s="275"/>
      <c r="P17" s="275">
        <v>1</v>
      </c>
      <c r="Q17" s="275"/>
      <c r="R17" s="138">
        <v>1</v>
      </c>
      <c r="S17" s="258" t="s">
        <v>119</v>
      </c>
    </row>
    <row r="18" spans="1:19" s="66" customFormat="1" ht="94.5" x14ac:dyDescent="0.25">
      <c r="A18" s="135">
        <v>8</v>
      </c>
      <c r="B18" s="144"/>
      <c r="C18" s="136" t="s">
        <v>44</v>
      </c>
      <c r="D18" s="137"/>
      <c r="E18" s="137"/>
      <c r="F18" s="137">
        <v>1</v>
      </c>
      <c r="G18" s="143"/>
      <c r="H18" s="145">
        <v>450000000</v>
      </c>
      <c r="I18" s="145">
        <v>449870000</v>
      </c>
      <c r="J18" s="146">
        <v>399960000</v>
      </c>
      <c r="K18" s="147" t="s">
        <v>127</v>
      </c>
      <c r="L18" s="147" t="s">
        <v>139</v>
      </c>
      <c r="M18" s="130">
        <f t="shared" si="0"/>
        <v>50040000</v>
      </c>
      <c r="N18" s="275">
        <v>1</v>
      </c>
      <c r="O18" s="275"/>
      <c r="P18" s="275"/>
      <c r="Q18" s="275"/>
      <c r="R18" s="138">
        <v>1</v>
      </c>
      <c r="S18" s="258" t="s">
        <v>119</v>
      </c>
    </row>
    <row r="19" spans="1:19" s="66" customFormat="1" ht="63" x14ac:dyDescent="0.25">
      <c r="A19" s="124">
        <v>9</v>
      </c>
      <c r="B19" s="144"/>
      <c r="C19" s="136" t="s">
        <v>52</v>
      </c>
      <c r="D19" s="137"/>
      <c r="E19" s="137"/>
      <c r="F19" s="137">
        <v>1</v>
      </c>
      <c r="G19" s="143"/>
      <c r="H19" s="145">
        <v>130000000</v>
      </c>
      <c r="I19" s="145">
        <v>129990000</v>
      </c>
      <c r="J19" s="146">
        <v>128299000</v>
      </c>
      <c r="K19" s="147" t="s">
        <v>129</v>
      </c>
      <c r="L19" s="147" t="s">
        <v>130</v>
      </c>
      <c r="M19" s="130">
        <f t="shared" si="0"/>
        <v>1701000</v>
      </c>
      <c r="N19" s="275">
        <v>1</v>
      </c>
      <c r="O19" s="275"/>
      <c r="P19" s="275"/>
      <c r="Q19" s="275"/>
      <c r="R19" s="138">
        <v>1</v>
      </c>
      <c r="S19" s="258" t="s">
        <v>119</v>
      </c>
    </row>
    <row r="20" spans="1:19" s="66" customFormat="1" ht="47.25" x14ac:dyDescent="0.25">
      <c r="A20" s="135">
        <v>10</v>
      </c>
      <c r="B20" s="144"/>
      <c r="C20" s="136" t="s">
        <v>53</v>
      </c>
      <c r="D20" s="137"/>
      <c r="E20" s="137"/>
      <c r="F20" s="137">
        <v>1</v>
      </c>
      <c r="G20" s="143"/>
      <c r="H20" s="145">
        <v>130000000</v>
      </c>
      <c r="I20" s="145">
        <v>129990000</v>
      </c>
      <c r="J20" s="146">
        <v>128700000</v>
      </c>
      <c r="K20" s="147" t="s">
        <v>117</v>
      </c>
      <c r="L20" s="147" t="s">
        <v>118</v>
      </c>
      <c r="M20" s="130">
        <f t="shared" si="0"/>
        <v>1300000</v>
      </c>
      <c r="N20" s="275">
        <v>1</v>
      </c>
      <c r="O20" s="275"/>
      <c r="P20" s="275"/>
      <c r="Q20" s="275"/>
      <c r="R20" s="138">
        <v>1</v>
      </c>
      <c r="S20" s="258" t="s">
        <v>119</v>
      </c>
    </row>
    <row r="21" spans="1:19" s="66" customFormat="1" ht="94.5" x14ac:dyDescent="0.25">
      <c r="A21" s="124">
        <v>11</v>
      </c>
      <c r="B21" s="144"/>
      <c r="C21" s="136" t="s">
        <v>80</v>
      </c>
      <c r="D21" s="137"/>
      <c r="E21" s="137">
        <v>1</v>
      </c>
      <c r="F21" s="137"/>
      <c r="G21" s="143"/>
      <c r="H21" s="145">
        <v>1700000000</v>
      </c>
      <c r="I21" s="145">
        <v>1692823000</v>
      </c>
      <c r="J21" s="146">
        <v>1512000000</v>
      </c>
      <c r="K21" s="147" t="s">
        <v>113</v>
      </c>
      <c r="L21" s="147" t="s">
        <v>114</v>
      </c>
      <c r="M21" s="130">
        <f t="shared" si="0"/>
        <v>188000000</v>
      </c>
      <c r="N21" s="275">
        <v>1</v>
      </c>
      <c r="O21" s="275"/>
      <c r="P21" s="275"/>
      <c r="Q21" s="275"/>
      <c r="R21" s="138">
        <v>1</v>
      </c>
      <c r="S21" s="258" t="s">
        <v>119</v>
      </c>
    </row>
    <row r="22" spans="1:19" s="1" customFormat="1" ht="78.75" x14ac:dyDescent="0.25">
      <c r="A22" s="135">
        <v>12</v>
      </c>
      <c r="B22" s="221"/>
      <c r="C22" s="136" t="s">
        <v>94</v>
      </c>
      <c r="D22" s="137"/>
      <c r="E22" s="137">
        <v>1</v>
      </c>
      <c r="F22" s="137"/>
      <c r="G22" s="143"/>
      <c r="H22" s="145">
        <v>2500000000</v>
      </c>
      <c r="I22" s="145">
        <v>2498781000</v>
      </c>
      <c r="J22" s="256">
        <v>2222077000</v>
      </c>
      <c r="K22" s="216" t="s">
        <v>121</v>
      </c>
      <c r="L22" s="216" t="s">
        <v>122</v>
      </c>
      <c r="M22" s="130">
        <f t="shared" si="0"/>
        <v>277923000</v>
      </c>
      <c r="N22" s="279">
        <v>1</v>
      </c>
      <c r="O22" s="279"/>
      <c r="P22" s="279"/>
      <c r="Q22" s="279"/>
      <c r="R22" s="138">
        <v>1</v>
      </c>
      <c r="S22" s="258" t="s">
        <v>119</v>
      </c>
    </row>
    <row r="23" spans="1:19" s="1" customFormat="1" ht="78.75" x14ac:dyDescent="0.25">
      <c r="A23" s="124">
        <v>13</v>
      </c>
      <c r="B23" s="149"/>
      <c r="C23" s="125" t="s">
        <v>92</v>
      </c>
      <c r="D23" s="126"/>
      <c r="E23" s="126">
        <v>1</v>
      </c>
      <c r="F23" s="126"/>
      <c r="G23" s="150"/>
      <c r="H23" s="151">
        <v>2300000000</v>
      </c>
      <c r="I23" s="151">
        <v>2255530000</v>
      </c>
      <c r="J23" s="257">
        <v>2135000000</v>
      </c>
      <c r="K23" s="152" t="s">
        <v>123</v>
      </c>
      <c r="L23" s="152" t="s">
        <v>124</v>
      </c>
      <c r="M23" s="130">
        <f t="shared" si="0"/>
        <v>165000000</v>
      </c>
      <c r="N23" s="278">
        <v>1</v>
      </c>
      <c r="O23" s="279"/>
      <c r="P23" s="278"/>
      <c r="Q23" s="278"/>
      <c r="R23" s="127">
        <v>1</v>
      </c>
      <c r="S23" s="254" t="s">
        <v>119</v>
      </c>
    </row>
    <row r="24" spans="1:19" s="1" customFormat="1" ht="63" x14ac:dyDescent="0.25">
      <c r="A24" s="135">
        <v>14</v>
      </c>
      <c r="B24" s="221"/>
      <c r="C24" s="136" t="s">
        <v>112</v>
      </c>
      <c r="D24" s="137"/>
      <c r="E24" s="137">
        <v>1</v>
      </c>
      <c r="F24" s="137"/>
      <c r="G24" s="143"/>
      <c r="H24" s="145">
        <v>8400000000</v>
      </c>
      <c r="I24" s="145">
        <v>8362757000</v>
      </c>
      <c r="J24" s="256">
        <v>7982966000</v>
      </c>
      <c r="K24" s="216" t="s">
        <v>146</v>
      </c>
      <c r="L24" s="216" t="s">
        <v>147</v>
      </c>
      <c r="M24" s="130">
        <f t="shared" si="0"/>
        <v>417034000</v>
      </c>
      <c r="N24" s="279">
        <v>1</v>
      </c>
      <c r="O24" s="279"/>
      <c r="P24" s="279"/>
      <c r="Q24" s="279"/>
      <c r="R24" s="138">
        <v>1</v>
      </c>
      <c r="S24" s="258" t="s">
        <v>119</v>
      </c>
    </row>
    <row r="25" spans="1:19" s="1" customFormat="1" ht="78.75" x14ac:dyDescent="0.25">
      <c r="A25" s="124">
        <v>15</v>
      </c>
      <c r="B25" s="292"/>
      <c r="C25" s="136" t="s">
        <v>105</v>
      </c>
      <c r="D25" s="137"/>
      <c r="E25" s="137"/>
      <c r="F25" s="137">
        <v>1</v>
      </c>
      <c r="G25" s="143"/>
      <c r="H25" s="145">
        <v>150000000</v>
      </c>
      <c r="I25" s="145">
        <v>150000000</v>
      </c>
      <c r="J25" s="293">
        <v>149320000</v>
      </c>
      <c r="K25" s="147" t="s">
        <v>157</v>
      </c>
      <c r="L25" s="147" t="s">
        <v>158</v>
      </c>
      <c r="M25" s="130">
        <f t="shared" si="0"/>
        <v>680000</v>
      </c>
      <c r="N25" s="279">
        <v>1</v>
      </c>
      <c r="O25" s="279"/>
      <c r="P25" s="279"/>
      <c r="Q25" s="279"/>
      <c r="R25" s="138">
        <v>1</v>
      </c>
      <c r="S25" s="258" t="s">
        <v>119</v>
      </c>
    </row>
    <row r="26" spans="1:19" s="1" customFormat="1" ht="78.75" x14ac:dyDescent="0.25">
      <c r="A26" s="135">
        <v>16</v>
      </c>
      <c r="B26" s="292"/>
      <c r="C26" s="136" t="s">
        <v>104</v>
      </c>
      <c r="D26" s="137"/>
      <c r="E26" s="137"/>
      <c r="F26" s="137">
        <v>1</v>
      </c>
      <c r="G26" s="143"/>
      <c r="H26" s="145">
        <v>150000000</v>
      </c>
      <c r="I26" s="145">
        <v>150000000</v>
      </c>
      <c r="J26" s="293">
        <v>149340000</v>
      </c>
      <c r="K26" s="147" t="s">
        <v>157</v>
      </c>
      <c r="L26" s="147" t="s">
        <v>158</v>
      </c>
      <c r="M26" s="130">
        <f t="shared" si="0"/>
        <v>660000</v>
      </c>
      <c r="N26" s="279">
        <v>1</v>
      </c>
      <c r="O26" s="279"/>
      <c r="P26" s="279"/>
      <c r="Q26" s="279"/>
      <c r="R26" s="138">
        <v>1</v>
      </c>
      <c r="S26" s="258" t="s">
        <v>119</v>
      </c>
    </row>
    <row r="27" spans="1:19" s="1" customFormat="1" ht="63" x14ac:dyDescent="0.25">
      <c r="A27" s="124">
        <v>17</v>
      </c>
      <c r="B27" s="292"/>
      <c r="C27" s="136" t="s">
        <v>148</v>
      </c>
      <c r="D27" s="137"/>
      <c r="E27" s="137"/>
      <c r="F27" s="137">
        <v>1</v>
      </c>
      <c r="G27" s="143"/>
      <c r="H27" s="145">
        <v>200000000</v>
      </c>
      <c r="I27" s="145">
        <v>199793000</v>
      </c>
      <c r="J27" s="293">
        <v>168799000</v>
      </c>
      <c r="K27" s="147" t="s">
        <v>184</v>
      </c>
      <c r="L27" s="147" t="s">
        <v>185</v>
      </c>
      <c r="M27" s="130">
        <f t="shared" si="0"/>
        <v>31201000</v>
      </c>
      <c r="N27" s="279">
        <v>1</v>
      </c>
      <c r="O27" s="279"/>
      <c r="P27" s="279"/>
      <c r="Q27" s="279"/>
      <c r="R27" s="138">
        <v>1</v>
      </c>
      <c r="S27" s="258" t="s">
        <v>119</v>
      </c>
    </row>
    <row r="28" spans="1:19" s="66" customFormat="1" ht="78.75" x14ac:dyDescent="0.25">
      <c r="A28" s="135">
        <v>18</v>
      </c>
      <c r="B28" s="292"/>
      <c r="C28" s="136" t="s">
        <v>111</v>
      </c>
      <c r="D28" s="137"/>
      <c r="E28" s="137">
        <v>1</v>
      </c>
      <c r="F28" s="137"/>
      <c r="G28" s="143"/>
      <c r="H28" s="145">
        <v>3500000000</v>
      </c>
      <c r="I28" s="145">
        <v>3495164000</v>
      </c>
      <c r="J28" s="293">
        <v>3206860000</v>
      </c>
      <c r="K28" s="147" t="s">
        <v>199</v>
      </c>
      <c r="L28" s="147" t="s">
        <v>200</v>
      </c>
      <c r="M28" s="130">
        <f t="shared" si="0"/>
        <v>293140000</v>
      </c>
      <c r="N28" s="279">
        <v>1</v>
      </c>
      <c r="O28" s="279"/>
      <c r="P28" s="279"/>
      <c r="Q28" s="279"/>
      <c r="R28" s="138">
        <v>1</v>
      </c>
      <c r="S28" s="258" t="s">
        <v>119</v>
      </c>
    </row>
    <row r="29" spans="1:19" s="66" customFormat="1" ht="63" x14ac:dyDescent="0.25">
      <c r="A29" s="124">
        <v>19</v>
      </c>
      <c r="B29" s="292"/>
      <c r="C29" s="136" t="s">
        <v>151</v>
      </c>
      <c r="D29" s="137"/>
      <c r="E29" s="137">
        <v>1</v>
      </c>
      <c r="F29" s="137"/>
      <c r="G29" s="143"/>
      <c r="H29" s="145">
        <v>18034000000</v>
      </c>
      <c r="I29" s="145">
        <v>18028709000</v>
      </c>
      <c r="J29" s="293">
        <v>17000016000</v>
      </c>
      <c r="K29" s="147" t="s">
        <v>197</v>
      </c>
      <c r="L29" s="147" t="s">
        <v>198</v>
      </c>
      <c r="M29" s="130">
        <f t="shared" si="0"/>
        <v>1033984000</v>
      </c>
      <c r="N29" s="279"/>
      <c r="O29" s="279"/>
      <c r="P29" s="279">
        <v>1</v>
      </c>
      <c r="Q29" s="279"/>
      <c r="R29" s="138">
        <v>1</v>
      </c>
      <c r="S29" s="258" t="s">
        <v>119</v>
      </c>
    </row>
    <row r="30" spans="1:19" s="66" customFormat="1" ht="110.25" x14ac:dyDescent="0.25">
      <c r="A30" s="135">
        <v>20</v>
      </c>
      <c r="B30" s="292"/>
      <c r="C30" s="136" t="s">
        <v>160</v>
      </c>
      <c r="D30" s="137"/>
      <c r="E30" s="137">
        <v>1</v>
      </c>
      <c r="F30" s="137"/>
      <c r="G30" s="143"/>
      <c r="H30" s="145">
        <v>325000000</v>
      </c>
      <c r="I30" s="145">
        <v>324681000</v>
      </c>
      <c r="J30" s="293">
        <v>248839000</v>
      </c>
      <c r="K30" s="147" t="s">
        <v>195</v>
      </c>
      <c r="L30" s="147" t="s">
        <v>196</v>
      </c>
      <c r="M30" s="148">
        <f t="shared" si="0"/>
        <v>76161000</v>
      </c>
      <c r="N30" s="279">
        <v>1</v>
      </c>
      <c r="O30" s="279"/>
      <c r="P30" s="279"/>
      <c r="Q30" s="279"/>
      <c r="R30" s="138">
        <v>1</v>
      </c>
      <c r="S30" s="258" t="s">
        <v>119</v>
      </c>
    </row>
    <row r="31" spans="1:19" s="66" customFormat="1" ht="47.25" x14ac:dyDescent="0.25">
      <c r="A31" s="124">
        <v>21</v>
      </c>
      <c r="B31" s="292"/>
      <c r="C31" s="136" t="s">
        <v>176</v>
      </c>
      <c r="D31" s="137"/>
      <c r="E31" s="137">
        <v>1</v>
      </c>
      <c r="F31" s="137"/>
      <c r="G31" s="143"/>
      <c r="H31" s="145">
        <v>500000000</v>
      </c>
      <c r="I31" s="145">
        <v>499700000</v>
      </c>
      <c r="J31" s="293">
        <v>417258000</v>
      </c>
      <c r="K31" s="147" t="s">
        <v>207</v>
      </c>
      <c r="L31" s="147" t="s">
        <v>208</v>
      </c>
      <c r="M31" s="148">
        <f t="shared" si="0"/>
        <v>82742000</v>
      </c>
      <c r="N31" s="279">
        <v>1</v>
      </c>
      <c r="O31" s="279"/>
      <c r="P31" s="279"/>
      <c r="Q31" s="279"/>
      <c r="R31" s="138">
        <v>1</v>
      </c>
      <c r="S31" s="258" t="s">
        <v>119</v>
      </c>
    </row>
    <row r="32" spans="1:19" s="1" customFormat="1" ht="94.5" x14ac:dyDescent="0.25">
      <c r="A32" s="135">
        <v>22</v>
      </c>
      <c r="B32" s="292"/>
      <c r="C32" s="136" t="s">
        <v>159</v>
      </c>
      <c r="D32" s="137"/>
      <c r="E32" s="137">
        <v>1</v>
      </c>
      <c r="F32" s="137"/>
      <c r="G32" s="143"/>
      <c r="H32" s="145">
        <v>300000000</v>
      </c>
      <c r="I32" s="145">
        <v>299704000</v>
      </c>
      <c r="J32" s="293">
        <v>234201000</v>
      </c>
      <c r="K32" s="147" t="s">
        <v>245</v>
      </c>
      <c r="L32" s="147" t="s">
        <v>246</v>
      </c>
      <c r="M32" s="148">
        <f t="shared" si="0"/>
        <v>65799000</v>
      </c>
      <c r="N32" s="279">
        <v>1</v>
      </c>
      <c r="O32" s="279"/>
      <c r="P32" s="279"/>
      <c r="Q32" s="279"/>
      <c r="R32" s="138">
        <v>1</v>
      </c>
      <c r="S32" s="258" t="s">
        <v>119</v>
      </c>
    </row>
    <row r="33" spans="1:20" s="1" customFormat="1" ht="47.25" x14ac:dyDescent="0.25">
      <c r="A33" s="124">
        <v>23</v>
      </c>
      <c r="B33" s="292"/>
      <c r="C33" s="136" t="s">
        <v>165</v>
      </c>
      <c r="D33" s="137"/>
      <c r="E33" s="137">
        <v>1</v>
      </c>
      <c r="F33" s="137"/>
      <c r="G33" s="143"/>
      <c r="H33" s="145">
        <v>3000000000</v>
      </c>
      <c r="I33" s="145">
        <v>2998597000</v>
      </c>
      <c r="J33" s="293">
        <v>2852002000</v>
      </c>
      <c r="K33" s="147" t="s">
        <v>62</v>
      </c>
      <c r="L33" s="147" t="s">
        <v>63</v>
      </c>
      <c r="M33" s="148">
        <f t="shared" si="0"/>
        <v>147998000</v>
      </c>
      <c r="N33" s="279">
        <v>1</v>
      </c>
      <c r="O33" s="279"/>
      <c r="P33" s="279"/>
      <c r="Q33" s="279"/>
      <c r="R33" s="138">
        <v>1</v>
      </c>
      <c r="S33" s="258" t="s">
        <v>119</v>
      </c>
    </row>
    <row r="34" spans="1:20" s="1" customFormat="1" ht="47.25" x14ac:dyDescent="0.25">
      <c r="A34" s="135">
        <v>24</v>
      </c>
      <c r="B34" s="292"/>
      <c r="C34" s="136" t="s">
        <v>166</v>
      </c>
      <c r="D34" s="137"/>
      <c r="E34" s="137">
        <v>1</v>
      </c>
      <c r="F34" s="137"/>
      <c r="G34" s="143"/>
      <c r="H34" s="145">
        <v>5500000000</v>
      </c>
      <c r="I34" s="145">
        <v>5491434000</v>
      </c>
      <c r="J34" s="293">
        <v>5008962000</v>
      </c>
      <c r="K34" s="147" t="s">
        <v>62</v>
      </c>
      <c r="L34" s="147" t="s">
        <v>63</v>
      </c>
      <c r="M34" s="148">
        <f t="shared" si="0"/>
        <v>491038000</v>
      </c>
      <c r="N34" s="279">
        <v>1</v>
      </c>
      <c r="O34" s="279"/>
      <c r="P34" s="279"/>
      <c r="Q34" s="279"/>
      <c r="R34" s="138">
        <v>1</v>
      </c>
      <c r="S34" s="258" t="s">
        <v>119</v>
      </c>
    </row>
    <row r="35" spans="1:20" s="1" customFormat="1" ht="94.5" x14ac:dyDescent="0.25">
      <c r="A35" s="124">
        <v>25</v>
      </c>
      <c r="B35" s="292"/>
      <c r="C35" s="136" t="s">
        <v>167</v>
      </c>
      <c r="D35" s="137"/>
      <c r="E35" s="137">
        <v>1</v>
      </c>
      <c r="F35" s="137"/>
      <c r="G35" s="143"/>
      <c r="H35" s="145">
        <v>450000000</v>
      </c>
      <c r="I35" s="145">
        <v>449573000</v>
      </c>
      <c r="J35" s="293">
        <v>364042000</v>
      </c>
      <c r="K35" s="147" t="s">
        <v>243</v>
      </c>
      <c r="L35" s="147" t="s">
        <v>244</v>
      </c>
      <c r="M35" s="148">
        <f t="shared" si="0"/>
        <v>85958000</v>
      </c>
      <c r="N35" s="279">
        <v>1</v>
      </c>
      <c r="O35" s="279"/>
      <c r="P35" s="279"/>
      <c r="Q35" s="279"/>
      <c r="R35" s="138">
        <v>1</v>
      </c>
      <c r="S35" s="258" t="s">
        <v>119</v>
      </c>
    </row>
    <row r="36" spans="1:20" s="1" customFormat="1" ht="47.25" x14ac:dyDescent="0.25">
      <c r="A36" s="135">
        <v>26</v>
      </c>
      <c r="B36" s="292"/>
      <c r="C36" s="136" t="s">
        <v>175</v>
      </c>
      <c r="D36" s="137"/>
      <c r="E36" s="137">
        <v>1</v>
      </c>
      <c r="F36" s="137"/>
      <c r="G36" s="143"/>
      <c r="H36" s="145">
        <v>14000000000</v>
      </c>
      <c r="I36" s="145">
        <v>13990523000</v>
      </c>
      <c r="J36" s="293">
        <v>12480540000</v>
      </c>
      <c r="K36" s="147" t="s">
        <v>60</v>
      </c>
      <c r="L36" s="147" t="s">
        <v>61</v>
      </c>
      <c r="M36" s="148">
        <f t="shared" si="0"/>
        <v>1519460000</v>
      </c>
      <c r="N36" s="279">
        <v>1</v>
      </c>
      <c r="O36" s="279"/>
      <c r="P36" s="279"/>
      <c r="Q36" s="279"/>
      <c r="R36" s="138">
        <v>1</v>
      </c>
      <c r="S36" s="258" t="s">
        <v>119</v>
      </c>
    </row>
    <row r="37" spans="1:20" s="1" customFormat="1" ht="94.5" x14ac:dyDescent="0.25">
      <c r="A37" s="124">
        <v>27</v>
      </c>
      <c r="B37" s="292"/>
      <c r="C37" s="136" t="s">
        <v>192</v>
      </c>
      <c r="D37" s="137"/>
      <c r="E37" s="137">
        <v>1</v>
      </c>
      <c r="F37" s="137"/>
      <c r="G37" s="143"/>
      <c r="H37" s="145">
        <v>750000000</v>
      </c>
      <c r="I37" s="145">
        <v>749990000</v>
      </c>
      <c r="J37" s="293">
        <v>643596000</v>
      </c>
      <c r="K37" s="147" t="s">
        <v>237</v>
      </c>
      <c r="L37" s="147" t="s">
        <v>238</v>
      </c>
      <c r="M37" s="148">
        <f t="shared" si="0"/>
        <v>106404000</v>
      </c>
      <c r="N37" s="279">
        <v>1</v>
      </c>
      <c r="O37" s="279"/>
      <c r="P37" s="279"/>
      <c r="Q37" s="279"/>
      <c r="R37" s="138">
        <v>1</v>
      </c>
      <c r="S37" s="258" t="s">
        <v>119</v>
      </c>
    </row>
    <row r="38" spans="1:20" s="1" customFormat="1" ht="78.75" x14ac:dyDescent="0.25">
      <c r="A38" s="135">
        <v>28</v>
      </c>
      <c r="B38" s="292"/>
      <c r="C38" s="136" t="s">
        <v>193</v>
      </c>
      <c r="D38" s="137"/>
      <c r="E38" s="137">
        <v>1</v>
      </c>
      <c r="F38" s="137"/>
      <c r="G38" s="143"/>
      <c r="H38" s="145">
        <v>4800000000</v>
      </c>
      <c r="I38" s="145">
        <v>4796552000</v>
      </c>
      <c r="J38" s="293">
        <v>4648350000</v>
      </c>
      <c r="K38" s="147" t="s">
        <v>241</v>
      </c>
      <c r="L38" s="147" t="s">
        <v>315</v>
      </c>
      <c r="M38" s="148">
        <f t="shared" si="0"/>
        <v>151650000</v>
      </c>
      <c r="N38" s="279">
        <v>1</v>
      </c>
      <c r="O38" s="279"/>
      <c r="P38" s="279"/>
      <c r="Q38" s="279"/>
      <c r="R38" s="138">
        <v>1</v>
      </c>
      <c r="S38" s="258" t="s">
        <v>119</v>
      </c>
    </row>
    <row r="39" spans="1:20" s="1" customFormat="1" ht="110.25" x14ac:dyDescent="0.25">
      <c r="A39" s="124">
        <v>29</v>
      </c>
      <c r="B39" s="292"/>
      <c r="C39" s="136" t="s">
        <v>201</v>
      </c>
      <c r="D39" s="137"/>
      <c r="E39" s="137">
        <v>1</v>
      </c>
      <c r="F39" s="137"/>
      <c r="G39" s="143"/>
      <c r="H39" s="145">
        <v>300000000</v>
      </c>
      <c r="I39" s="145">
        <v>299780000</v>
      </c>
      <c r="J39" s="293">
        <v>230509000</v>
      </c>
      <c r="K39" s="147" t="s">
        <v>255</v>
      </c>
      <c r="L39" s="147" t="s">
        <v>196</v>
      </c>
      <c r="M39" s="148">
        <f t="shared" si="0"/>
        <v>69491000</v>
      </c>
      <c r="N39" s="279">
        <v>1</v>
      </c>
      <c r="O39" s="279"/>
      <c r="P39" s="279"/>
      <c r="Q39" s="279"/>
      <c r="R39" s="138">
        <v>1</v>
      </c>
      <c r="S39" s="258" t="s">
        <v>119</v>
      </c>
    </row>
    <row r="40" spans="1:20" s="1" customFormat="1" ht="94.5" x14ac:dyDescent="0.25">
      <c r="A40" s="135">
        <v>30</v>
      </c>
      <c r="B40" s="292"/>
      <c r="C40" s="136" t="s">
        <v>202</v>
      </c>
      <c r="D40" s="137"/>
      <c r="E40" s="137">
        <v>1</v>
      </c>
      <c r="F40" s="137"/>
      <c r="G40" s="143"/>
      <c r="H40" s="145">
        <v>650000000</v>
      </c>
      <c r="I40" s="145">
        <v>629961000</v>
      </c>
      <c r="J40" s="293">
        <v>558800000</v>
      </c>
      <c r="K40" s="147" t="s">
        <v>271</v>
      </c>
      <c r="L40" s="147" t="s">
        <v>272</v>
      </c>
      <c r="M40" s="148">
        <f t="shared" si="0"/>
        <v>91200000</v>
      </c>
      <c r="N40" s="279">
        <v>1</v>
      </c>
      <c r="O40" s="279"/>
      <c r="P40" s="279"/>
      <c r="Q40" s="279"/>
      <c r="R40" s="138">
        <v>1</v>
      </c>
      <c r="S40" s="258" t="s">
        <v>119</v>
      </c>
    </row>
    <row r="41" spans="1:20" s="1" customFormat="1" ht="110.25" x14ac:dyDescent="0.25">
      <c r="A41" s="124">
        <v>31</v>
      </c>
      <c r="B41" s="292"/>
      <c r="C41" s="136" t="s">
        <v>203</v>
      </c>
      <c r="D41" s="137"/>
      <c r="E41" s="137">
        <v>1</v>
      </c>
      <c r="F41" s="137"/>
      <c r="G41" s="143"/>
      <c r="H41" s="145">
        <v>800000000</v>
      </c>
      <c r="I41" s="145">
        <v>799340000</v>
      </c>
      <c r="J41" s="293">
        <v>697387000</v>
      </c>
      <c r="K41" s="147" t="s">
        <v>269</v>
      </c>
      <c r="L41" s="147" t="s">
        <v>270</v>
      </c>
      <c r="M41" s="148">
        <f t="shared" si="0"/>
        <v>102613000</v>
      </c>
      <c r="N41" s="279">
        <v>1</v>
      </c>
      <c r="O41" s="279"/>
      <c r="P41" s="279"/>
      <c r="Q41" s="279"/>
      <c r="R41" s="138">
        <v>1</v>
      </c>
      <c r="S41" s="258" t="s">
        <v>119</v>
      </c>
    </row>
    <row r="42" spans="1:20" s="1" customFormat="1" ht="94.5" x14ac:dyDescent="0.25">
      <c r="A42" s="135">
        <v>32</v>
      </c>
      <c r="B42" s="292"/>
      <c r="C42" s="136" t="s">
        <v>204</v>
      </c>
      <c r="D42" s="137"/>
      <c r="E42" s="137">
        <v>1</v>
      </c>
      <c r="F42" s="137"/>
      <c r="G42" s="143"/>
      <c r="H42" s="145">
        <v>600000000</v>
      </c>
      <c r="I42" s="145">
        <v>597348000</v>
      </c>
      <c r="J42" s="293">
        <v>518718000</v>
      </c>
      <c r="K42" s="147" t="s">
        <v>267</v>
      </c>
      <c r="L42" s="147" t="s">
        <v>268</v>
      </c>
      <c r="M42" s="148">
        <f t="shared" si="0"/>
        <v>81282000</v>
      </c>
      <c r="N42" s="279">
        <v>1</v>
      </c>
      <c r="O42" s="279"/>
      <c r="P42" s="279"/>
      <c r="Q42" s="279"/>
      <c r="R42" s="138">
        <v>1</v>
      </c>
      <c r="S42" s="258" t="s">
        <v>119</v>
      </c>
    </row>
    <row r="43" spans="1:20" s="1" customFormat="1" ht="63" x14ac:dyDescent="0.25">
      <c r="A43" s="124">
        <v>33</v>
      </c>
      <c r="B43" s="292"/>
      <c r="C43" s="136" t="s">
        <v>216</v>
      </c>
      <c r="D43" s="137"/>
      <c r="E43" s="137">
        <v>1</v>
      </c>
      <c r="F43" s="137"/>
      <c r="G43" s="143"/>
      <c r="H43" s="145">
        <v>3000000000</v>
      </c>
      <c r="I43" s="145">
        <v>2998301000</v>
      </c>
      <c r="J43" s="293">
        <v>2791900000</v>
      </c>
      <c r="K43" s="147" t="s">
        <v>265</v>
      </c>
      <c r="L43" s="147" t="s">
        <v>266</v>
      </c>
      <c r="M43" s="148">
        <f>H43-J43</f>
        <v>208100000</v>
      </c>
      <c r="N43" s="279">
        <v>1</v>
      </c>
      <c r="O43" s="279"/>
      <c r="P43" s="279"/>
      <c r="Q43" s="279"/>
      <c r="R43" s="138">
        <v>1</v>
      </c>
      <c r="S43" s="258" t="s">
        <v>119</v>
      </c>
    </row>
    <row r="44" spans="1:20" s="1" customFormat="1" ht="47.25" x14ac:dyDescent="0.25">
      <c r="A44" s="135">
        <v>34</v>
      </c>
      <c r="B44" s="292"/>
      <c r="C44" s="136" t="s">
        <v>217</v>
      </c>
      <c r="D44" s="137"/>
      <c r="E44" s="137">
        <v>1</v>
      </c>
      <c r="F44" s="137"/>
      <c r="G44" s="143"/>
      <c r="H44" s="145">
        <v>1000000000</v>
      </c>
      <c r="I44" s="145">
        <v>999711000</v>
      </c>
      <c r="J44" s="293">
        <v>811556000</v>
      </c>
      <c r="K44" s="147" t="s">
        <v>278</v>
      </c>
      <c r="L44" s="147" t="s">
        <v>279</v>
      </c>
      <c r="M44" s="148">
        <f>H44-J44</f>
        <v>188444000</v>
      </c>
      <c r="N44" s="279">
        <v>1</v>
      </c>
      <c r="O44" s="279"/>
      <c r="P44" s="279"/>
      <c r="Q44" s="279"/>
      <c r="R44" s="138">
        <v>1</v>
      </c>
      <c r="S44" s="258" t="s">
        <v>119</v>
      </c>
    </row>
    <row r="45" spans="1:20" s="1" customFormat="1" ht="78.75" x14ac:dyDescent="0.25">
      <c r="A45" s="124">
        <v>35</v>
      </c>
      <c r="B45" s="292"/>
      <c r="C45" s="136" t="s">
        <v>219</v>
      </c>
      <c r="D45" s="137"/>
      <c r="E45" s="137">
        <v>1</v>
      </c>
      <c r="F45" s="137"/>
      <c r="G45" s="143"/>
      <c r="H45" s="145">
        <v>1150000000</v>
      </c>
      <c r="I45" s="145">
        <v>1127913000</v>
      </c>
      <c r="J45" s="293">
        <v>982084000</v>
      </c>
      <c r="K45" s="147" t="s">
        <v>261</v>
      </c>
      <c r="L45" s="147" t="s">
        <v>262</v>
      </c>
      <c r="M45" s="148">
        <f>H45-J45</f>
        <v>167916000</v>
      </c>
      <c r="N45" s="279">
        <v>1</v>
      </c>
      <c r="O45" s="279"/>
      <c r="P45" s="279"/>
      <c r="Q45" s="279"/>
      <c r="R45" s="138">
        <v>1</v>
      </c>
      <c r="S45" s="258" t="s">
        <v>119</v>
      </c>
    </row>
    <row r="46" spans="1:20" s="1" customFormat="1" ht="47.25" x14ac:dyDescent="0.25">
      <c r="A46" s="135">
        <v>36</v>
      </c>
      <c r="B46" s="292"/>
      <c r="C46" s="136" t="s">
        <v>215</v>
      </c>
      <c r="D46" s="137"/>
      <c r="E46" s="137">
        <v>1</v>
      </c>
      <c r="F46" s="137"/>
      <c r="G46" s="143"/>
      <c r="H46" s="145">
        <v>750000000</v>
      </c>
      <c r="I46" s="145">
        <v>749990000</v>
      </c>
      <c r="J46" s="293">
        <v>682700000</v>
      </c>
      <c r="K46" s="147" t="s">
        <v>287</v>
      </c>
      <c r="L46" s="147" t="s">
        <v>288</v>
      </c>
      <c r="M46" s="148">
        <f>H46-J46</f>
        <v>67300000</v>
      </c>
      <c r="N46" s="279">
        <v>1</v>
      </c>
      <c r="O46" s="279"/>
      <c r="P46" s="279"/>
      <c r="Q46" s="279"/>
      <c r="R46" s="138">
        <v>1</v>
      </c>
      <c r="S46" s="258" t="s">
        <v>119</v>
      </c>
      <c r="T46" s="305"/>
    </row>
    <row r="47" spans="1:20" s="1" customFormat="1" ht="63" x14ac:dyDescent="0.25">
      <c r="A47" s="124">
        <v>37</v>
      </c>
      <c r="B47" s="292"/>
      <c r="C47" s="136" t="s">
        <v>214</v>
      </c>
      <c r="D47" s="137"/>
      <c r="E47" s="137">
        <v>1</v>
      </c>
      <c r="F47" s="137"/>
      <c r="G47" s="143"/>
      <c r="H47" s="145">
        <v>900000000</v>
      </c>
      <c r="I47" s="145">
        <v>899249000</v>
      </c>
      <c r="J47" s="293">
        <v>771347000</v>
      </c>
      <c r="K47" s="147" t="s">
        <v>276</v>
      </c>
      <c r="L47" s="147" t="s">
        <v>277</v>
      </c>
      <c r="M47" s="148">
        <f t="shared" si="0"/>
        <v>128653000</v>
      </c>
      <c r="N47" s="279"/>
      <c r="O47" s="279"/>
      <c r="P47" s="279">
        <v>1</v>
      </c>
      <c r="Q47" s="279"/>
      <c r="R47" s="138">
        <v>1</v>
      </c>
      <c r="S47" s="258" t="s">
        <v>119</v>
      </c>
    </row>
    <row r="48" spans="1:20" s="1" customFormat="1" ht="78.75" x14ac:dyDescent="0.25">
      <c r="A48" s="135">
        <v>38</v>
      </c>
      <c r="B48" s="292"/>
      <c r="C48" s="136" t="s">
        <v>222</v>
      </c>
      <c r="D48" s="137"/>
      <c r="E48" s="137">
        <v>1</v>
      </c>
      <c r="F48" s="137"/>
      <c r="G48" s="143"/>
      <c r="H48" s="145">
        <v>2000000000</v>
      </c>
      <c r="I48" s="145">
        <v>1999910000</v>
      </c>
      <c r="J48" s="293">
        <v>1895814000</v>
      </c>
      <c r="K48" s="147" t="s">
        <v>285</v>
      </c>
      <c r="L48" s="147" t="s">
        <v>162</v>
      </c>
      <c r="M48" s="148">
        <f>H48-J48</f>
        <v>104186000</v>
      </c>
      <c r="N48" s="279">
        <v>1</v>
      </c>
      <c r="O48" s="279"/>
      <c r="P48" s="279"/>
      <c r="Q48" s="279"/>
      <c r="R48" s="138">
        <v>1</v>
      </c>
      <c r="S48" s="258" t="s">
        <v>119</v>
      </c>
      <c r="T48" s="305"/>
    </row>
    <row r="49" spans="1:25" s="1" customFormat="1" ht="78.75" x14ac:dyDescent="0.25">
      <c r="A49" s="124">
        <v>39</v>
      </c>
      <c r="B49" s="292"/>
      <c r="C49" s="136" t="s">
        <v>218</v>
      </c>
      <c r="D49" s="137"/>
      <c r="E49" s="137">
        <v>1</v>
      </c>
      <c r="F49" s="137"/>
      <c r="G49" s="143"/>
      <c r="H49" s="145">
        <v>2500000000</v>
      </c>
      <c r="I49" s="145">
        <v>2497564000</v>
      </c>
      <c r="J49" s="293">
        <v>2219540000</v>
      </c>
      <c r="K49" s="147" t="s">
        <v>280</v>
      </c>
      <c r="L49" s="147" t="s">
        <v>281</v>
      </c>
      <c r="M49" s="148">
        <f t="shared" si="0"/>
        <v>280460000</v>
      </c>
      <c r="N49" s="279">
        <v>1</v>
      </c>
      <c r="O49" s="279"/>
      <c r="P49" s="279"/>
      <c r="Q49" s="279"/>
      <c r="R49" s="138">
        <v>1</v>
      </c>
      <c r="S49" s="258" t="s">
        <v>119</v>
      </c>
    </row>
    <row r="50" spans="1:25" s="1" customFormat="1" ht="31.5" x14ac:dyDescent="0.25">
      <c r="A50" s="135">
        <v>40</v>
      </c>
      <c r="B50" s="331"/>
      <c r="C50" s="332" t="s">
        <v>171</v>
      </c>
      <c r="D50" s="333"/>
      <c r="E50" s="333">
        <v>1</v>
      </c>
      <c r="F50" s="333"/>
      <c r="G50" s="334"/>
      <c r="H50" s="335">
        <v>1000000000</v>
      </c>
      <c r="I50" s="335">
        <v>999877000</v>
      </c>
      <c r="J50" s="336"/>
      <c r="K50" s="563" t="s">
        <v>409</v>
      </c>
      <c r="L50" s="564"/>
      <c r="M50" s="337"/>
      <c r="N50" s="338">
        <v>1</v>
      </c>
      <c r="O50" s="338"/>
      <c r="P50" s="338"/>
      <c r="Q50" s="338"/>
      <c r="R50" s="339">
        <v>1</v>
      </c>
      <c r="S50" s="457" t="s">
        <v>119</v>
      </c>
    </row>
    <row r="51" spans="1:25" s="1" customFormat="1" ht="94.5" x14ac:dyDescent="0.25">
      <c r="A51" s="124">
        <v>41</v>
      </c>
      <c r="B51" s="292"/>
      <c r="C51" s="136" t="s">
        <v>232</v>
      </c>
      <c r="D51" s="137"/>
      <c r="E51" s="137">
        <v>1</v>
      </c>
      <c r="F51" s="137"/>
      <c r="G51" s="143"/>
      <c r="H51" s="145">
        <v>1000000000</v>
      </c>
      <c r="I51" s="145">
        <v>998939000</v>
      </c>
      <c r="J51" s="293">
        <v>958380000</v>
      </c>
      <c r="K51" s="147" t="s">
        <v>297</v>
      </c>
      <c r="L51" s="147" t="s">
        <v>298</v>
      </c>
      <c r="M51" s="148">
        <f>H51-J51</f>
        <v>41620000</v>
      </c>
      <c r="N51" s="279">
        <v>1</v>
      </c>
      <c r="O51" s="279"/>
      <c r="P51" s="279"/>
      <c r="Q51" s="279"/>
      <c r="R51" s="138">
        <v>1</v>
      </c>
      <c r="S51" s="258" t="s">
        <v>119</v>
      </c>
      <c r="T51" s="1">
        <v>3</v>
      </c>
    </row>
    <row r="52" spans="1:25" s="1" customFormat="1" ht="110.25" x14ac:dyDescent="0.25">
      <c r="A52" s="135">
        <v>42</v>
      </c>
      <c r="B52" s="292"/>
      <c r="C52" s="136" t="s">
        <v>257</v>
      </c>
      <c r="D52" s="137"/>
      <c r="E52" s="137">
        <v>1</v>
      </c>
      <c r="F52" s="137"/>
      <c r="G52" s="143"/>
      <c r="H52" s="145">
        <v>800000000</v>
      </c>
      <c r="I52" s="145">
        <v>799908000</v>
      </c>
      <c r="J52" s="293">
        <v>668530000</v>
      </c>
      <c r="K52" s="147" t="s">
        <v>300</v>
      </c>
      <c r="L52" s="147" t="s">
        <v>301</v>
      </c>
      <c r="M52" s="148">
        <f>H52-J52</f>
        <v>131470000</v>
      </c>
      <c r="N52" s="279">
        <v>1</v>
      </c>
      <c r="O52" s="279"/>
      <c r="P52" s="279"/>
      <c r="Q52" s="279"/>
      <c r="R52" s="138">
        <v>1</v>
      </c>
      <c r="S52" s="258" t="s">
        <v>119</v>
      </c>
    </row>
    <row r="53" spans="1:25" s="1" customFormat="1" ht="63" x14ac:dyDescent="0.25">
      <c r="A53" s="124">
        <v>43</v>
      </c>
      <c r="B53" s="370"/>
      <c r="C53" s="371" t="s">
        <v>258</v>
      </c>
      <c r="D53" s="372"/>
      <c r="E53" s="372">
        <v>1</v>
      </c>
      <c r="F53" s="372"/>
      <c r="G53" s="373"/>
      <c r="H53" s="374">
        <v>721000000</v>
      </c>
      <c r="I53" s="374">
        <v>720967000</v>
      </c>
      <c r="J53" s="375"/>
      <c r="K53" s="565" t="s">
        <v>395</v>
      </c>
      <c r="L53" s="566"/>
      <c r="M53" s="376"/>
      <c r="N53" s="377">
        <v>1</v>
      </c>
      <c r="O53" s="377"/>
      <c r="P53" s="377"/>
      <c r="Q53" s="377"/>
      <c r="R53" s="265">
        <v>1</v>
      </c>
      <c r="S53" s="258" t="s">
        <v>119</v>
      </c>
    </row>
    <row r="54" spans="1:25" s="1" customFormat="1" ht="63" x14ac:dyDescent="0.25">
      <c r="A54" s="135">
        <v>44</v>
      </c>
      <c r="B54" s="292"/>
      <c r="C54" s="136" t="s">
        <v>275</v>
      </c>
      <c r="D54" s="137"/>
      <c r="E54" s="137">
        <v>1</v>
      </c>
      <c r="F54" s="137"/>
      <c r="G54" s="143"/>
      <c r="H54" s="145">
        <v>740000000</v>
      </c>
      <c r="I54" s="145">
        <v>739935000</v>
      </c>
      <c r="J54" s="293">
        <v>591314000</v>
      </c>
      <c r="K54" s="147" t="s">
        <v>278</v>
      </c>
      <c r="L54" s="147" t="s">
        <v>279</v>
      </c>
      <c r="M54" s="148">
        <f>H54-J54</f>
        <v>148686000</v>
      </c>
      <c r="N54" s="279">
        <v>1</v>
      </c>
      <c r="O54" s="279"/>
      <c r="P54" s="279"/>
      <c r="Q54" s="279"/>
      <c r="R54" s="138">
        <v>1</v>
      </c>
      <c r="S54" s="258" t="s">
        <v>119</v>
      </c>
      <c r="T54" s="66"/>
    </row>
    <row r="55" spans="1:25" s="1" customFormat="1" ht="94.5" x14ac:dyDescent="0.25">
      <c r="A55" s="124">
        <v>45</v>
      </c>
      <c r="B55" s="292"/>
      <c r="C55" s="136" t="s">
        <v>284</v>
      </c>
      <c r="D55" s="137"/>
      <c r="E55" s="137">
        <v>1</v>
      </c>
      <c r="F55" s="137"/>
      <c r="G55" s="143"/>
      <c r="H55" s="145">
        <v>740000000</v>
      </c>
      <c r="I55" s="145">
        <v>739886000</v>
      </c>
      <c r="J55" s="293">
        <v>614528000</v>
      </c>
      <c r="K55" s="147" t="s">
        <v>300</v>
      </c>
      <c r="L55" s="147" t="s">
        <v>320</v>
      </c>
      <c r="M55" s="148">
        <f>H55-J55</f>
        <v>125472000</v>
      </c>
      <c r="N55" s="279">
        <v>1</v>
      </c>
      <c r="O55" s="279"/>
      <c r="P55" s="279"/>
      <c r="Q55" s="279"/>
      <c r="R55" s="138">
        <v>1</v>
      </c>
      <c r="S55" s="258" t="s">
        <v>119</v>
      </c>
    </row>
    <row r="56" spans="1:25" s="1" customFormat="1" ht="94.5" x14ac:dyDescent="0.25">
      <c r="A56" s="124">
        <v>47</v>
      </c>
      <c r="B56" s="292"/>
      <c r="C56" s="136" t="s">
        <v>293</v>
      </c>
      <c r="D56" s="137"/>
      <c r="E56" s="137">
        <v>1</v>
      </c>
      <c r="F56" s="137"/>
      <c r="G56" s="143"/>
      <c r="H56" s="145">
        <v>420000000</v>
      </c>
      <c r="I56" s="145">
        <v>420000000</v>
      </c>
      <c r="J56" s="293">
        <v>314981000</v>
      </c>
      <c r="K56" s="147" t="s">
        <v>330</v>
      </c>
      <c r="L56" s="147" t="s">
        <v>331</v>
      </c>
      <c r="M56" s="148">
        <f>H56-J56</f>
        <v>105019000</v>
      </c>
      <c r="N56" s="279">
        <v>1</v>
      </c>
      <c r="O56" s="279"/>
      <c r="P56" s="279"/>
      <c r="Q56" s="279"/>
      <c r="R56" s="138">
        <v>1</v>
      </c>
      <c r="S56" s="258" t="s">
        <v>119</v>
      </c>
    </row>
    <row r="57" spans="1:25" s="1" customFormat="1" ht="94.5" x14ac:dyDescent="0.25">
      <c r="A57" s="135">
        <v>46</v>
      </c>
      <c r="B57" s="281"/>
      <c r="C57" s="282" t="s">
        <v>292</v>
      </c>
      <c r="D57" s="283"/>
      <c r="E57" s="283">
        <v>1</v>
      </c>
      <c r="F57" s="283"/>
      <c r="G57" s="284"/>
      <c r="H57" s="285">
        <v>450000000</v>
      </c>
      <c r="I57" s="285">
        <v>450000000</v>
      </c>
      <c r="J57" s="357">
        <v>402238000</v>
      </c>
      <c r="K57" s="286" t="s">
        <v>271</v>
      </c>
      <c r="L57" s="286" t="s">
        <v>272</v>
      </c>
      <c r="M57" s="291">
        <f>H57-J57</f>
        <v>47762000</v>
      </c>
      <c r="N57" s="288">
        <v>1</v>
      </c>
      <c r="O57" s="288"/>
      <c r="P57" s="288"/>
      <c r="Q57" s="288"/>
      <c r="R57" s="289">
        <v>1</v>
      </c>
      <c r="S57" s="403" t="s">
        <v>119</v>
      </c>
    </row>
    <row r="58" spans="1:25" s="1" customFormat="1" ht="63" x14ac:dyDescent="0.25">
      <c r="A58" s="135">
        <v>48</v>
      </c>
      <c r="B58" s="281"/>
      <c r="C58" s="282" t="s">
        <v>294</v>
      </c>
      <c r="D58" s="283"/>
      <c r="E58" s="283">
        <v>1</v>
      </c>
      <c r="F58" s="283"/>
      <c r="G58" s="284"/>
      <c r="H58" s="285">
        <v>740000000</v>
      </c>
      <c r="I58" s="285">
        <v>739830000</v>
      </c>
      <c r="J58" s="357">
        <v>453969000</v>
      </c>
      <c r="K58" s="286" t="s">
        <v>335</v>
      </c>
      <c r="L58" s="286" t="s">
        <v>336</v>
      </c>
      <c r="M58" s="291">
        <f t="shared" ref="M58:M60" si="1">H58-J58</f>
        <v>286031000</v>
      </c>
      <c r="N58" s="288">
        <v>1</v>
      </c>
      <c r="O58" s="288"/>
      <c r="P58" s="288"/>
      <c r="Q58" s="288"/>
      <c r="R58" s="289">
        <v>1</v>
      </c>
      <c r="S58" s="403" t="s">
        <v>119</v>
      </c>
    </row>
    <row r="59" spans="1:25" s="1" customFormat="1" ht="63" x14ac:dyDescent="0.25">
      <c r="A59" s="135">
        <v>49</v>
      </c>
      <c r="B59" s="281"/>
      <c r="C59" s="282" t="s">
        <v>323</v>
      </c>
      <c r="D59" s="283"/>
      <c r="E59" s="283">
        <v>1</v>
      </c>
      <c r="F59" s="283"/>
      <c r="G59" s="284"/>
      <c r="H59" s="285">
        <v>1000000000</v>
      </c>
      <c r="I59" s="285">
        <v>999800000</v>
      </c>
      <c r="J59" s="357">
        <v>932737000</v>
      </c>
      <c r="K59" s="286" t="s">
        <v>440</v>
      </c>
      <c r="L59" s="286" t="s">
        <v>441</v>
      </c>
      <c r="M59" s="291">
        <f t="shared" si="1"/>
        <v>67263000</v>
      </c>
      <c r="N59" s="288">
        <v>1</v>
      </c>
      <c r="O59" s="288"/>
      <c r="P59" s="288"/>
      <c r="Q59" s="288"/>
      <c r="R59" s="289">
        <v>1</v>
      </c>
      <c r="S59" s="289" t="s">
        <v>72</v>
      </c>
      <c r="T59" s="1">
        <v>2</v>
      </c>
    </row>
    <row r="60" spans="1:25" s="1" customFormat="1" ht="78.75" x14ac:dyDescent="0.25">
      <c r="A60" s="135">
        <v>50</v>
      </c>
      <c r="B60" s="281"/>
      <c r="C60" s="282" t="s">
        <v>334</v>
      </c>
      <c r="D60" s="283"/>
      <c r="E60" s="283">
        <v>1</v>
      </c>
      <c r="F60" s="283"/>
      <c r="G60" s="284"/>
      <c r="H60" s="285">
        <v>1500000000</v>
      </c>
      <c r="I60" s="285">
        <v>1499000000</v>
      </c>
      <c r="J60" s="357">
        <v>1379000000</v>
      </c>
      <c r="K60" s="286" t="s">
        <v>434</v>
      </c>
      <c r="L60" s="286" t="s">
        <v>435</v>
      </c>
      <c r="M60" s="291">
        <f t="shared" si="1"/>
        <v>121000000</v>
      </c>
      <c r="N60" s="288">
        <v>1</v>
      </c>
      <c r="O60" s="288"/>
      <c r="P60" s="288"/>
      <c r="Q60" s="288"/>
      <c r="R60" s="289">
        <v>1</v>
      </c>
      <c r="S60" s="403" t="s">
        <v>119</v>
      </c>
    </row>
    <row r="61" spans="1:25" s="1" customFormat="1" ht="78.75" x14ac:dyDescent="0.25">
      <c r="A61" s="135">
        <v>51</v>
      </c>
      <c r="B61" s="281"/>
      <c r="C61" s="282" t="s">
        <v>354</v>
      </c>
      <c r="D61" s="283"/>
      <c r="E61" s="283"/>
      <c r="F61" s="283">
        <v>1</v>
      </c>
      <c r="G61" s="284"/>
      <c r="H61" s="285">
        <v>800000000</v>
      </c>
      <c r="I61" s="285">
        <v>800000000</v>
      </c>
      <c r="J61" s="286"/>
      <c r="K61" s="286"/>
      <c r="L61" s="286"/>
      <c r="M61" s="291"/>
      <c r="N61" s="288">
        <v>1</v>
      </c>
      <c r="O61" s="288"/>
      <c r="P61" s="288"/>
      <c r="Q61" s="288">
        <v>1</v>
      </c>
      <c r="R61" s="289"/>
      <c r="S61" s="289" t="s">
        <v>377</v>
      </c>
    </row>
    <row r="62" spans="1:25" s="1" customFormat="1" ht="47.25" x14ac:dyDescent="0.25">
      <c r="A62" s="135">
        <v>52</v>
      </c>
      <c r="B62" s="281"/>
      <c r="C62" s="282" t="s">
        <v>370</v>
      </c>
      <c r="D62" s="283"/>
      <c r="E62" s="283">
        <v>1</v>
      </c>
      <c r="F62" s="283"/>
      <c r="G62" s="284"/>
      <c r="H62" s="285">
        <v>1500000000</v>
      </c>
      <c r="I62" s="285">
        <v>1499900000</v>
      </c>
      <c r="J62" s="286"/>
      <c r="K62" s="286"/>
      <c r="L62" s="286"/>
      <c r="M62" s="291"/>
      <c r="N62" s="288">
        <v>1</v>
      </c>
      <c r="O62" s="288"/>
      <c r="P62" s="288"/>
      <c r="Q62" s="288">
        <v>1</v>
      </c>
      <c r="R62" s="289"/>
      <c r="S62" s="289" t="s">
        <v>459</v>
      </c>
    </row>
    <row r="63" spans="1:25" s="1" customFormat="1" ht="47.25" x14ac:dyDescent="0.25">
      <c r="A63" s="135">
        <v>53</v>
      </c>
      <c r="B63" s="281"/>
      <c r="C63" s="282" t="s">
        <v>449</v>
      </c>
      <c r="D63" s="283"/>
      <c r="E63" s="283">
        <v>1</v>
      </c>
      <c r="F63" s="283"/>
      <c r="G63" s="284"/>
      <c r="H63" s="285">
        <v>475000000</v>
      </c>
      <c r="I63" s="285">
        <v>275000000</v>
      </c>
      <c r="J63" s="286"/>
      <c r="K63" s="286"/>
      <c r="L63" s="286"/>
      <c r="M63" s="291"/>
      <c r="N63" s="288">
        <v>1</v>
      </c>
      <c r="O63" s="288"/>
      <c r="P63" s="288"/>
      <c r="Q63" s="288">
        <v>1</v>
      </c>
      <c r="R63" s="289"/>
      <c r="S63" s="289" t="s">
        <v>458</v>
      </c>
      <c r="Y63" s="463">
        <f>H63+H64+H65+H66</f>
        <v>4075000000</v>
      </c>
    </row>
    <row r="64" spans="1:25" s="1" customFormat="1" ht="47.25" x14ac:dyDescent="0.25">
      <c r="A64" s="135">
        <v>54</v>
      </c>
      <c r="B64" s="281"/>
      <c r="C64" s="282" t="s">
        <v>448</v>
      </c>
      <c r="D64" s="283"/>
      <c r="E64" s="283">
        <v>1</v>
      </c>
      <c r="F64" s="283"/>
      <c r="G64" s="284"/>
      <c r="H64" s="285">
        <v>600000000</v>
      </c>
      <c r="I64" s="285">
        <v>600000000</v>
      </c>
      <c r="J64" s="286"/>
      <c r="K64" s="286"/>
      <c r="L64" s="286"/>
      <c r="M64" s="291"/>
      <c r="N64" s="288">
        <v>1</v>
      </c>
      <c r="O64" s="288"/>
      <c r="P64" s="288"/>
      <c r="Q64" s="288">
        <v>1</v>
      </c>
      <c r="R64" s="289"/>
      <c r="S64" s="289" t="s">
        <v>458</v>
      </c>
    </row>
    <row r="65" spans="1:20" s="1" customFormat="1" ht="78.75" x14ac:dyDescent="0.25">
      <c r="A65" s="135">
        <v>55</v>
      </c>
      <c r="B65" s="281"/>
      <c r="C65" s="282" t="s">
        <v>416</v>
      </c>
      <c r="D65" s="283"/>
      <c r="E65" s="283">
        <v>1</v>
      </c>
      <c r="F65" s="283"/>
      <c r="G65" s="284"/>
      <c r="H65" s="285">
        <v>2000000000</v>
      </c>
      <c r="I65" s="285">
        <v>1800000000</v>
      </c>
      <c r="J65" s="357">
        <v>1611112000</v>
      </c>
      <c r="K65" s="286" t="s">
        <v>442</v>
      </c>
      <c r="L65" s="286" t="s">
        <v>443</v>
      </c>
      <c r="M65" s="291">
        <f>H65-J65</f>
        <v>388888000</v>
      </c>
      <c r="N65" s="288">
        <v>1</v>
      </c>
      <c r="O65" s="288"/>
      <c r="P65" s="288"/>
      <c r="Q65" s="288"/>
      <c r="R65" s="289">
        <v>1</v>
      </c>
      <c r="S65" s="289" t="s">
        <v>72</v>
      </c>
    </row>
    <row r="66" spans="1:20" s="1" customFormat="1" ht="94.5" x14ac:dyDescent="0.25">
      <c r="A66" s="135">
        <v>56</v>
      </c>
      <c r="B66" s="281"/>
      <c r="C66" s="282" t="s">
        <v>417</v>
      </c>
      <c r="D66" s="283"/>
      <c r="E66" s="283">
        <v>1</v>
      </c>
      <c r="F66" s="283"/>
      <c r="G66" s="284"/>
      <c r="H66" s="285">
        <v>1000000000</v>
      </c>
      <c r="I66" s="285">
        <v>999900000</v>
      </c>
      <c r="J66" s="357">
        <v>870041000</v>
      </c>
      <c r="K66" s="286" t="s">
        <v>454</v>
      </c>
      <c r="L66" s="286" t="s">
        <v>455</v>
      </c>
      <c r="M66" s="291">
        <f>H66-J66</f>
        <v>129959000</v>
      </c>
      <c r="N66" s="288">
        <v>1</v>
      </c>
      <c r="O66" s="288"/>
      <c r="P66" s="288"/>
      <c r="Q66" s="288"/>
      <c r="R66" s="289">
        <v>1</v>
      </c>
      <c r="S66" s="289" t="s">
        <v>456</v>
      </c>
      <c r="T66" s="1">
        <v>1</v>
      </c>
    </row>
    <row r="67" spans="1:20" s="1" customFormat="1" ht="31.5" x14ac:dyDescent="0.25">
      <c r="A67" s="135">
        <v>57</v>
      </c>
      <c r="B67" s="281"/>
      <c r="C67" s="282" t="s">
        <v>430</v>
      </c>
      <c r="D67" s="283"/>
      <c r="E67" s="283">
        <v>1</v>
      </c>
      <c r="F67" s="283"/>
      <c r="G67" s="284"/>
      <c r="H67" s="285">
        <v>1150000000</v>
      </c>
      <c r="I67" s="285">
        <v>1150000000</v>
      </c>
      <c r="J67" s="286"/>
      <c r="K67" s="286"/>
      <c r="L67" s="286"/>
      <c r="M67" s="291"/>
      <c r="N67" s="288">
        <v>1</v>
      </c>
      <c r="O67" s="288"/>
      <c r="P67" s="288"/>
      <c r="Q67" s="288">
        <v>1</v>
      </c>
      <c r="R67" s="289"/>
      <c r="S67" s="289" t="s">
        <v>77</v>
      </c>
    </row>
    <row r="68" spans="1:20" s="1" customFormat="1" ht="31.5" x14ac:dyDescent="0.25">
      <c r="A68" s="135">
        <v>58</v>
      </c>
      <c r="B68" s="281"/>
      <c r="C68" s="282" t="s">
        <v>431</v>
      </c>
      <c r="D68" s="283"/>
      <c r="E68" s="283">
        <v>1</v>
      </c>
      <c r="F68" s="283"/>
      <c r="G68" s="284"/>
      <c r="H68" s="285">
        <v>500000000</v>
      </c>
      <c r="I68" s="285">
        <v>475000000</v>
      </c>
      <c r="J68" s="286"/>
      <c r="K68" s="286"/>
      <c r="L68" s="286"/>
      <c r="M68" s="291"/>
      <c r="N68" s="288">
        <v>1</v>
      </c>
      <c r="O68" s="288"/>
      <c r="P68" s="288"/>
      <c r="Q68" s="288">
        <v>1</v>
      </c>
      <c r="R68" s="289"/>
      <c r="S68" s="289" t="s">
        <v>76</v>
      </c>
    </row>
    <row r="69" spans="1:20" s="1" customFormat="1" ht="15.75" x14ac:dyDescent="0.25">
      <c r="A69" s="135"/>
      <c r="B69" s="221"/>
      <c r="C69" s="136"/>
      <c r="D69" s="137"/>
      <c r="E69" s="137"/>
      <c r="F69" s="137"/>
      <c r="G69" s="143"/>
      <c r="H69" s="145"/>
      <c r="I69" s="145"/>
      <c r="J69" s="216"/>
      <c r="K69" s="216"/>
      <c r="L69" s="216"/>
      <c r="M69" s="154"/>
      <c r="N69" s="154"/>
      <c r="O69" s="154"/>
      <c r="P69" s="154"/>
      <c r="Q69" s="154"/>
      <c r="R69" s="138"/>
      <c r="S69" s="138"/>
    </row>
    <row r="70" spans="1:20" s="1" customFormat="1" ht="15.75" x14ac:dyDescent="0.25">
      <c r="A70" s="155"/>
      <c r="B70" s="512" t="s">
        <v>20</v>
      </c>
      <c r="C70" s="513"/>
      <c r="D70" s="155">
        <f>SUM(D11:D62)</f>
        <v>0</v>
      </c>
      <c r="E70" s="155">
        <f>SUM(E11:E68)</f>
        <v>49</v>
      </c>
      <c r="F70" s="155">
        <f>SUM(F11:F62)</f>
        <v>9</v>
      </c>
      <c r="G70" s="155">
        <f>SUM(G11:G62)</f>
        <v>0</v>
      </c>
      <c r="H70" s="250">
        <f>SUM(H11:H68)</f>
        <v>156315000000</v>
      </c>
      <c r="I70" s="250">
        <f>SUM(I11:I68)</f>
        <v>155620160000</v>
      </c>
      <c r="J70" s="250">
        <f>SUM(J11:J62)</f>
        <v>136644587000</v>
      </c>
      <c r="K70" s="155">
        <f>SUM(K11:K62)</f>
        <v>0</v>
      </c>
      <c r="L70" s="155">
        <f>SUM(L11:L62)</f>
        <v>0</v>
      </c>
      <c r="M70" s="250">
        <f>SUM(M11:M62)</f>
        <v>9924413000</v>
      </c>
      <c r="N70" s="314">
        <f>SUM(N11:N68)</f>
        <v>52</v>
      </c>
      <c r="O70" s="314">
        <f>SUM(O11:O62)</f>
        <v>0</v>
      </c>
      <c r="P70" s="314">
        <f>SUM(P11:P62)</f>
        <v>6</v>
      </c>
      <c r="Q70" s="314">
        <f>SUM(Q11:Q68)</f>
        <v>6</v>
      </c>
      <c r="R70" s="155">
        <f>SUM(R11:R69)</f>
        <v>52</v>
      </c>
      <c r="S70" s="155">
        <f>SUM(S11:S63)</f>
        <v>0</v>
      </c>
    </row>
    <row r="71" spans="1:20" s="1" customFormat="1" ht="15.75" x14ac:dyDescent="0.25">
      <c r="A71" s="252" t="s">
        <v>100</v>
      </c>
      <c r="B71" s="514" t="s">
        <v>68</v>
      </c>
      <c r="C71" s="515"/>
      <c r="D71" s="143"/>
      <c r="E71" s="143"/>
      <c r="F71" s="143"/>
      <c r="G71" s="143"/>
      <c r="H71" s="139"/>
      <c r="I71" s="139"/>
      <c r="J71" s="239"/>
      <c r="K71" s="240"/>
      <c r="L71" s="240"/>
      <c r="M71" s="241"/>
      <c r="N71" s="239"/>
      <c r="O71" s="239"/>
      <c r="P71" s="239"/>
      <c r="Q71" s="242"/>
      <c r="R71" s="240"/>
      <c r="S71" s="240"/>
    </row>
    <row r="72" spans="1:20" s="1" customFormat="1" ht="110.25" x14ac:dyDescent="0.25">
      <c r="A72" s="124">
        <v>1</v>
      </c>
      <c r="B72" s="162"/>
      <c r="C72" s="163" t="s">
        <v>69</v>
      </c>
      <c r="D72" s="134">
        <v>1</v>
      </c>
      <c r="E72" s="134"/>
      <c r="F72" s="134"/>
      <c r="G72" s="134"/>
      <c r="H72" s="164">
        <v>563682000</v>
      </c>
      <c r="I72" s="164">
        <v>560862500</v>
      </c>
      <c r="J72" s="165">
        <v>535370000</v>
      </c>
      <c r="K72" s="152" t="s">
        <v>93</v>
      </c>
      <c r="L72" s="152" t="s">
        <v>107</v>
      </c>
      <c r="M72" s="153">
        <f>H72-J72</f>
        <v>28312000</v>
      </c>
      <c r="N72" s="153">
        <v>1</v>
      </c>
      <c r="O72" s="154"/>
      <c r="P72" s="153"/>
      <c r="Q72" s="153"/>
      <c r="R72" s="127">
        <v>1</v>
      </c>
      <c r="S72" s="254" t="s">
        <v>119</v>
      </c>
    </row>
    <row r="73" spans="1:20" s="1" customFormat="1" ht="47.25" x14ac:dyDescent="0.25">
      <c r="A73" s="135">
        <v>2</v>
      </c>
      <c r="B73" s="162"/>
      <c r="C73" s="243" t="s">
        <v>103</v>
      </c>
      <c r="D73" s="142"/>
      <c r="E73" s="142"/>
      <c r="F73" s="142">
        <v>1</v>
      </c>
      <c r="G73" s="142"/>
      <c r="H73" s="244">
        <v>300000000</v>
      </c>
      <c r="I73" s="244">
        <v>299900000</v>
      </c>
      <c r="J73" s="172">
        <v>295900000</v>
      </c>
      <c r="K73" s="216" t="s">
        <v>321</v>
      </c>
      <c r="L73" s="216" t="s">
        <v>322</v>
      </c>
      <c r="M73" s="153">
        <f>H73-J73</f>
        <v>4100000</v>
      </c>
      <c r="N73" s="154">
        <v>1</v>
      </c>
      <c r="O73" s="154"/>
      <c r="P73" s="154"/>
      <c r="Q73" s="154"/>
      <c r="R73" s="138">
        <v>1</v>
      </c>
      <c r="S73" s="258" t="s">
        <v>119</v>
      </c>
      <c r="T73" s="305"/>
    </row>
    <row r="74" spans="1:20" s="1" customFormat="1" ht="15.75" x14ac:dyDescent="0.25">
      <c r="A74" s="124"/>
      <c r="B74" s="162"/>
      <c r="C74" s="163"/>
      <c r="D74" s="134"/>
      <c r="E74" s="134"/>
      <c r="F74" s="134"/>
      <c r="G74" s="134"/>
      <c r="H74" s="164"/>
      <c r="I74" s="164"/>
      <c r="J74" s="165"/>
      <c r="K74" s="166"/>
      <c r="L74" s="166"/>
      <c r="M74" s="153"/>
      <c r="N74" s="153"/>
      <c r="O74" s="154"/>
      <c r="P74" s="153"/>
      <c r="Q74" s="153"/>
      <c r="R74" s="127"/>
      <c r="S74" s="127"/>
    </row>
    <row r="75" spans="1:20" s="1" customFormat="1" ht="15.75" x14ac:dyDescent="0.25">
      <c r="A75" s="155"/>
      <c r="B75" s="512" t="s">
        <v>20</v>
      </c>
      <c r="C75" s="513"/>
      <c r="D75" s="155">
        <f>SUM(D72:D74)</f>
        <v>1</v>
      </c>
      <c r="E75" s="155">
        <f t="shared" ref="E75:N75" si="2">SUM(E72:E74)</f>
        <v>0</v>
      </c>
      <c r="F75" s="155">
        <f t="shared" si="2"/>
        <v>1</v>
      </c>
      <c r="G75" s="155">
        <f t="shared" si="2"/>
        <v>0</v>
      </c>
      <c r="H75" s="157">
        <f>SUM(H72:H74)</f>
        <v>863682000</v>
      </c>
      <c r="I75" s="157">
        <f t="shared" si="2"/>
        <v>860762500</v>
      </c>
      <c r="J75" s="157">
        <f t="shared" si="2"/>
        <v>831270000</v>
      </c>
      <c r="K75" s="158">
        <f t="shared" si="2"/>
        <v>0</v>
      </c>
      <c r="L75" s="158">
        <f t="shared" si="2"/>
        <v>0</v>
      </c>
      <c r="M75" s="299">
        <f t="shared" si="2"/>
        <v>32412000</v>
      </c>
      <c r="N75" s="161">
        <f t="shared" si="2"/>
        <v>2</v>
      </c>
      <c r="O75" s="167"/>
      <c r="P75" s="161">
        <f>SUM(P72:P74)</f>
        <v>0</v>
      </c>
      <c r="Q75" s="161">
        <f>SUM(Q72:Q74)</f>
        <v>0</v>
      </c>
      <c r="R75" s="158">
        <f>SUM(R72:R74)</f>
        <v>2</v>
      </c>
      <c r="S75" s="158">
        <f>SUM(S72:S74)</f>
        <v>0</v>
      </c>
    </row>
    <row r="76" spans="1:20" s="66" customFormat="1" ht="15.75" x14ac:dyDescent="0.25">
      <c r="A76" s="252" t="s">
        <v>101</v>
      </c>
      <c r="B76" s="514" t="s">
        <v>95</v>
      </c>
      <c r="C76" s="515"/>
      <c r="D76" s="143"/>
      <c r="E76" s="143"/>
      <c r="F76" s="143"/>
      <c r="G76" s="143"/>
      <c r="H76" s="239"/>
      <c r="I76" s="239"/>
      <c r="J76" s="239"/>
      <c r="K76" s="240"/>
      <c r="L76" s="240"/>
      <c r="M76" s="239"/>
      <c r="N76" s="240"/>
      <c r="O76" s="240"/>
      <c r="P76" s="240"/>
      <c r="Q76" s="242"/>
      <c r="R76" s="240"/>
      <c r="S76" s="240"/>
    </row>
    <row r="77" spans="1:20" ht="63" x14ac:dyDescent="0.25">
      <c r="A77" s="135">
        <v>1</v>
      </c>
      <c r="B77" s="168"/>
      <c r="C77" s="162" t="s">
        <v>96</v>
      </c>
      <c r="D77" s="142">
        <v>1</v>
      </c>
      <c r="E77" s="142"/>
      <c r="F77" s="142"/>
      <c r="G77" s="169"/>
      <c r="H77" s="255">
        <v>300000000</v>
      </c>
      <c r="I77" s="224">
        <v>299700000</v>
      </c>
      <c r="J77" s="225">
        <v>267000000</v>
      </c>
      <c r="K77" s="224" t="s">
        <v>125</v>
      </c>
      <c r="L77" s="259" t="s">
        <v>126</v>
      </c>
      <c r="M77" s="268">
        <f t="shared" ref="M77:M82" si="3">H77-J77</f>
        <v>33000000</v>
      </c>
      <c r="N77" s="226">
        <v>1</v>
      </c>
      <c r="O77" s="226"/>
      <c r="P77" s="226"/>
      <c r="Q77" s="226"/>
      <c r="R77" s="227">
        <v>1</v>
      </c>
      <c r="S77" s="296" t="s">
        <v>119</v>
      </c>
      <c r="T77" s="2"/>
    </row>
    <row r="78" spans="1:20" ht="78.75" x14ac:dyDescent="0.25">
      <c r="A78" s="135">
        <v>2</v>
      </c>
      <c r="B78" s="168"/>
      <c r="C78" s="162" t="s">
        <v>120</v>
      </c>
      <c r="D78" s="142">
        <v>1</v>
      </c>
      <c r="E78" s="142"/>
      <c r="F78" s="142"/>
      <c r="G78" s="169"/>
      <c r="H78" s="255">
        <v>225000000</v>
      </c>
      <c r="I78" s="224">
        <v>225000000</v>
      </c>
      <c r="J78" s="225">
        <v>223110000</v>
      </c>
      <c r="K78" s="313" t="s">
        <v>212</v>
      </c>
      <c r="L78" s="259" t="s">
        <v>213</v>
      </c>
      <c r="M78" s="268">
        <f t="shared" si="3"/>
        <v>1890000</v>
      </c>
      <c r="N78" s="226">
        <v>1</v>
      </c>
      <c r="O78" s="226"/>
      <c r="P78" s="226"/>
      <c r="Q78" s="226"/>
      <c r="R78" s="227">
        <v>1</v>
      </c>
      <c r="S78" s="296" t="s">
        <v>119</v>
      </c>
      <c r="T78" s="2"/>
    </row>
    <row r="79" spans="1:20" ht="110.25" x14ac:dyDescent="0.25">
      <c r="A79" s="135">
        <v>3</v>
      </c>
      <c r="B79" s="168"/>
      <c r="C79" s="162" t="s">
        <v>231</v>
      </c>
      <c r="D79" s="142">
        <v>1</v>
      </c>
      <c r="E79" s="142"/>
      <c r="F79" s="142"/>
      <c r="G79" s="169"/>
      <c r="H79" s="255">
        <v>518000000</v>
      </c>
      <c r="I79" s="224">
        <v>518000000</v>
      </c>
      <c r="J79" s="225">
        <v>441780000</v>
      </c>
      <c r="K79" s="313" t="s">
        <v>282</v>
      </c>
      <c r="L79" s="259" t="s">
        <v>283</v>
      </c>
      <c r="M79" s="268">
        <f t="shared" si="3"/>
        <v>76220000</v>
      </c>
      <c r="N79" s="226">
        <v>1</v>
      </c>
      <c r="O79" s="226"/>
      <c r="P79" s="226"/>
      <c r="Q79" s="226"/>
      <c r="R79" s="227">
        <v>1</v>
      </c>
      <c r="S79" s="296" t="s">
        <v>119</v>
      </c>
      <c r="T79" s="2"/>
    </row>
    <row r="80" spans="1:20" ht="126" x14ac:dyDescent="0.25">
      <c r="A80" s="135">
        <v>4</v>
      </c>
      <c r="B80" s="168"/>
      <c r="C80" s="162" t="s">
        <v>318</v>
      </c>
      <c r="D80" s="142"/>
      <c r="E80" s="142">
        <v>1</v>
      </c>
      <c r="F80" s="142"/>
      <c r="G80" s="169"/>
      <c r="H80" s="255">
        <v>250000000</v>
      </c>
      <c r="I80" s="255">
        <v>250000000</v>
      </c>
      <c r="J80" s="225">
        <v>195900000</v>
      </c>
      <c r="K80" s="313" t="s">
        <v>358</v>
      </c>
      <c r="L80" s="259" t="s">
        <v>359</v>
      </c>
      <c r="M80" s="268">
        <f t="shared" si="3"/>
        <v>54100000</v>
      </c>
      <c r="N80" s="226">
        <v>1</v>
      </c>
      <c r="O80" s="226"/>
      <c r="P80" s="226"/>
      <c r="Q80" s="226"/>
      <c r="R80" s="227">
        <v>1</v>
      </c>
      <c r="S80" s="296" t="s">
        <v>119</v>
      </c>
      <c r="T80" s="2"/>
    </row>
    <row r="81" spans="1:20" ht="47.25" x14ac:dyDescent="0.25">
      <c r="A81" s="135">
        <v>5</v>
      </c>
      <c r="B81" s="168"/>
      <c r="C81" s="162" t="s">
        <v>355</v>
      </c>
      <c r="D81" s="142"/>
      <c r="E81" s="142">
        <v>1</v>
      </c>
      <c r="F81" s="142"/>
      <c r="G81" s="169"/>
      <c r="H81" s="255">
        <v>320000000</v>
      </c>
      <c r="I81" s="224">
        <v>318650000</v>
      </c>
      <c r="J81" s="225">
        <v>240050000</v>
      </c>
      <c r="K81" s="313" t="s">
        <v>452</v>
      </c>
      <c r="L81" s="259" t="s">
        <v>453</v>
      </c>
      <c r="M81" s="268">
        <f t="shared" si="3"/>
        <v>79950000</v>
      </c>
      <c r="N81" s="226">
        <v>1</v>
      </c>
      <c r="O81" s="226"/>
      <c r="P81" s="226"/>
      <c r="Q81" s="226"/>
      <c r="R81" s="227">
        <v>1</v>
      </c>
      <c r="S81" s="230" t="s">
        <v>76</v>
      </c>
      <c r="T81" s="2">
        <v>1</v>
      </c>
    </row>
    <row r="82" spans="1:20" ht="110.25" x14ac:dyDescent="0.25">
      <c r="A82" s="135">
        <v>6</v>
      </c>
      <c r="B82" s="168"/>
      <c r="C82" s="162" t="s">
        <v>419</v>
      </c>
      <c r="D82" s="142"/>
      <c r="E82" s="142">
        <v>1</v>
      </c>
      <c r="F82" s="142"/>
      <c r="G82" s="169"/>
      <c r="H82" s="255">
        <v>390000000</v>
      </c>
      <c r="I82" s="224">
        <v>388240000</v>
      </c>
      <c r="J82" s="225">
        <v>283370000</v>
      </c>
      <c r="K82" s="313" t="s">
        <v>255</v>
      </c>
      <c r="L82" s="259" t="s">
        <v>196</v>
      </c>
      <c r="M82" s="268">
        <f t="shared" si="3"/>
        <v>106630000</v>
      </c>
      <c r="N82" s="226">
        <v>1</v>
      </c>
      <c r="O82" s="226"/>
      <c r="P82" s="226"/>
      <c r="Q82" s="226"/>
      <c r="R82" s="227">
        <v>1</v>
      </c>
      <c r="S82" s="230" t="s">
        <v>72</v>
      </c>
      <c r="T82" s="2"/>
    </row>
    <row r="83" spans="1:20" ht="15.75" x14ac:dyDescent="0.25">
      <c r="A83" s="135"/>
      <c r="B83" s="168"/>
      <c r="C83" s="162"/>
      <c r="D83" s="142"/>
      <c r="E83" s="142"/>
      <c r="F83" s="142"/>
      <c r="G83" s="169"/>
      <c r="H83" s="170"/>
      <c r="I83" s="171"/>
      <c r="J83" s="172"/>
      <c r="K83" s="171"/>
      <c r="L83" s="173"/>
      <c r="M83" s="173"/>
      <c r="N83" s="173"/>
      <c r="O83" s="173"/>
      <c r="P83" s="173"/>
      <c r="Q83" s="173"/>
      <c r="R83" s="135"/>
      <c r="S83" s="143"/>
      <c r="T83" s="2"/>
    </row>
    <row r="84" spans="1:20" ht="15.75" x14ac:dyDescent="0.25">
      <c r="A84" s="222"/>
      <c r="B84" s="512" t="s">
        <v>20</v>
      </c>
      <c r="C84" s="513"/>
      <c r="D84" s="228">
        <f>SUM(D77:D83)</f>
        <v>3</v>
      </c>
      <c r="E84" s="228">
        <f>SUM(E77:E83)</f>
        <v>3</v>
      </c>
      <c r="F84" s="228">
        <f t="shared" ref="F84:S84" si="4">SUM(F77:F83)</f>
        <v>0</v>
      </c>
      <c r="G84" s="228">
        <f t="shared" si="4"/>
        <v>0</v>
      </c>
      <c r="H84" s="229">
        <f>SUM(H77:H83)</f>
        <v>2003000000</v>
      </c>
      <c r="I84" s="229">
        <f>SUM(I77:I83)</f>
        <v>1999590000</v>
      </c>
      <c r="J84" s="229">
        <f>SUM(J77:J83)</f>
        <v>1651210000</v>
      </c>
      <c r="K84" s="405">
        <f>SUM(K77:K83)</f>
        <v>0</v>
      </c>
      <c r="L84" s="228">
        <f t="shared" si="4"/>
        <v>0</v>
      </c>
      <c r="M84" s="298">
        <f>SUM(M77:M83)</f>
        <v>351790000</v>
      </c>
      <c r="N84" s="405">
        <f>SUM(N77:N83)</f>
        <v>6</v>
      </c>
      <c r="O84" s="228">
        <f t="shared" si="4"/>
        <v>0</v>
      </c>
      <c r="P84" s="228">
        <f t="shared" si="4"/>
        <v>0</v>
      </c>
      <c r="Q84" s="228">
        <f t="shared" si="4"/>
        <v>0</v>
      </c>
      <c r="R84" s="228">
        <f t="shared" si="4"/>
        <v>6</v>
      </c>
      <c r="S84" s="228">
        <f t="shared" si="4"/>
        <v>0</v>
      </c>
      <c r="T84" s="2"/>
    </row>
    <row r="85" spans="1:20" ht="15.75" x14ac:dyDescent="0.25">
      <c r="A85" s="253" t="s">
        <v>108</v>
      </c>
      <c r="B85" s="518" t="s">
        <v>109</v>
      </c>
      <c r="C85" s="519"/>
      <c r="D85" s="245"/>
      <c r="E85" s="245"/>
      <c r="F85" s="245"/>
      <c r="G85" s="246"/>
      <c r="H85" s="171"/>
      <c r="I85" s="171"/>
      <c r="J85" s="172"/>
      <c r="K85" s="171"/>
      <c r="L85" s="173"/>
      <c r="M85" s="173"/>
      <c r="N85" s="173"/>
      <c r="O85" s="173"/>
      <c r="P85" s="173"/>
      <c r="Q85" s="173"/>
      <c r="R85" s="135"/>
      <c r="S85" s="143"/>
      <c r="T85" s="2"/>
    </row>
    <row r="86" spans="1:20" ht="78.75" x14ac:dyDescent="0.25">
      <c r="A86" s="135">
        <v>1</v>
      </c>
      <c r="B86" s="223"/>
      <c r="C86" s="216" t="s">
        <v>110</v>
      </c>
      <c r="D86" s="245"/>
      <c r="E86" s="245"/>
      <c r="F86" s="245"/>
      <c r="G86" s="246">
        <v>1</v>
      </c>
      <c r="H86" s="171">
        <v>460000000</v>
      </c>
      <c r="I86" s="171" t="s">
        <v>70</v>
      </c>
      <c r="J86" s="172">
        <v>301118000</v>
      </c>
      <c r="K86" s="294" t="s">
        <v>161</v>
      </c>
      <c r="L86" s="295" t="s">
        <v>162</v>
      </c>
      <c r="M86" s="173">
        <f>H86-J86</f>
        <v>158882000</v>
      </c>
      <c r="N86" s="173">
        <v>1</v>
      </c>
      <c r="O86" s="173"/>
      <c r="P86" s="173"/>
      <c r="Q86" s="173"/>
      <c r="R86" s="135">
        <v>1</v>
      </c>
      <c r="S86" s="258" t="s">
        <v>119</v>
      </c>
      <c r="T86" s="2"/>
    </row>
    <row r="87" spans="1:20" ht="47.25" x14ac:dyDescent="0.25">
      <c r="A87" s="135">
        <v>2</v>
      </c>
      <c r="B87" s="223"/>
      <c r="C87" s="216" t="s">
        <v>131</v>
      </c>
      <c r="D87" s="245">
        <v>1</v>
      </c>
      <c r="E87" s="245"/>
      <c r="F87" s="245"/>
      <c r="G87" s="246"/>
      <c r="H87" s="171">
        <v>1050000000</v>
      </c>
      <c r="I87" s="171">
        <v>1039000000</v>
      </c>
      <c r="J87" s="172">
        <v>1016400000</v>
      </c>
      <c r="K87" s="294" t="s">
        <v>186</v>
      </c>
      <c r="L87" s="307" t="s">
        <v>187</v>
      </c>
      <c r="M87" s="173">
        <f>H87-J87</f>
        <v>33600000</v>
      </c>
      <c r="N87" s="173">
        <v>1</v>
      </c>
      <c r="O87" s="173"/>
      <c r="P87" s="173"/>
      <c r="Q87" s="173"/>
      <c r="R87" s="135">
        <v>1</v>
      </c>
      <c r="S87" s="258" t="s">
        <v>119</v>
      </c>
      <c r="T87" s="2"/>
    </row>
    <row r="88" spans="1:20" ht="47.25" x14ac:dyDescent="0.25">
      <c r="A88" s="135">
        <v>3</v>
      </c>
      <c r="B88" s="223"/>
      <c r="C88" s="216" t="s">
        <v>371</v>
      </c>
      <c r="D88" s="245">
        <v>1</v>
      </c>
      <c r="E88" s="245"/>
      <c r="F88" s="245"/>
      <c r="G88" s="246"/>
      <c r="H88" s="171">
        <v>2000000000</v>
      </c>
      <c r="I88" s="171">
        <v>1925000000</v>
      </c>
      <c r="J88" s="172"/>
      <c r="K88" s="294"/>
      <c r="L88" s="307"/>
      <c r="M88" s="173"/>
      <c r="N88" s="173">
        <v>1</v>
      </c>
      <c r="O88" s="173"/>
      <c r="P88" s="173"/>
      <c r="Q88" s="173">
        <v>1</v>
      </c>
      <c r="R88" s="135"/>
      <c r="S88" s="138" t="s">
        <v>374</v>
      </c>
      <c r="T88" s="2"/>
    </row>
    <row r="89" spans="1:20" ht="15.75" x14ac:dyDescent="0.25">
      <c r="A89" s="222"/>
      <c r="B89" s="247"/>
      <c r="C89" s="248"/>
      <c r="D89" s="249">
        <f t="shared" ref="D89:R89" si="5">SUM(D86:D88)</f>
        <v>2</v>
      </c>
      <c r="E89" s="249">
        <f t="shared" si="5"/>
        <v>0</v>
      </c>
      <c r="F89" s="249">
        <f t="shared" si="5"/>
        <v>0</v>
      </c>
      <c r="G89" s="249">
        <f t="shared" si="5"/>
        <v>1</v>
      </c>
      <c r="H89" s="251">
        <f>SUM(H86:H88)</f>
        <v>3510000000</v>
      </c>
      <c r="I89" s="251">
        <f t="shared" si="5"/>
        <v>2964000000</v>
      </c>
      <c r="J89" s="251">
        <f t="shared" si="5"/>
        <v>1317518000</v>
      </c>
      <c r="K89" s="249">
        <f t="shared" si="5"/>
        <v>0</v>
      </c>
      <c r="L89" s="249">
        <f t="shared" si="5"/>
        <v>0</v>
      </c>
      <c r="M89" s="297">
        <f t="shared" si="5"/>
        <v>192482000</v>
      </c>
      <c r="N89" s="249">
        <f t="shared" si="5"/>
        <v>3</v>
      </c>
      <c r="O89" s="249">
        <f t="shared" si="5"/>
        <v>0</v>
      </c>
      <c r="P89" s="249">
        <f t="shared" si="5"/>
        <v>0</v>
      </c>
      <c r="Q89" s="249">
        <f t="shared" si="5"/>
        <v>1</v>
      </c>
      <c r="R89" s="249">
        <f t="shared" si="5"/>
        <v>2</v>
      </c>
      <c r="S89" s="222"/>
      <c r="T89" s="2"/>
    </row>
    <row r="90" spans="1:20" ht="15.75" x14ac:dyDescent="0.25">
      <c r="A90" s="253" t="s">
        <v>136</v>
      </c>
      <c r="B90" s="518" t="s">
        <v>135</v>
      </c>
      <c r="C90" s="519"/>
      <c r="D90" s="245"/>
      <c r="E90" s="245"/>
      <c r="F90" s="245"/>
      <c r="G90" s="246"/>
      <c r="H90" s="171"/>
      <c r="I90" s="171"/>
      <c r="J90" s="172"/>
      <c r="K90" s="171"/>
      <c r="L90" s="173"/>
      <c r="M90" s="173"/>
      <c r="N90" s="173"/>
      <c r="O90" s="173"/>
      <c r="P90" s="173"/>
      <c r="Q90" s="173"/>
      <c r="R90" s="135"/>
      <c r="S90" s="143"/>
      <c r="T90" s="2"/>
    </row>
    <row r="91" spans="1:20" ht="78.75" x14ac:dyDescent="0.25">
      <c r="A91" s="135">
        <v>1</v>
      </c>
      <c r="B91" s="223"/>
      <c r="C91" s="216" t="s">
        <v>137</v>
      </c>
      <c r="D91" s="245"/>
      <c r="E91" s="245"/>
      <c r="F91" s="245">
        <v>1</v>
      </c>
      <c r="G91" s="246"/>
      <c r="H91" s="171">
        <v>130640000</v>
      </c>
      <c r="I91" s="171">
        <v>100110000</v>
      </c>
      <c r="J91" s="172">
        <v>99822000</v>
      </c>
      <c r="K91" s="294" t="s">
        <v>169</v>
      </c>
      <c r="L91" s="295" t="s">
        <v>170</v>
      </c>
      <c r="M91" s="173">
        <f t="shared" ref="M91:M97" si="6">H91-J91</f>
        <v>30818000</v>
      </c>
      <c r="N91" s="173">
        <v>1</v>
      </c>
      <c r="O91" s="173"/>
      <c r="P91" s="173"/>
      <c r="Q91" s="173"/>
      <c r="R91" s="135">
        <v>1</v>
      </c>
      <c r="S91" s="258" t="s">
        <v>119</v>
      </c>
      <c r="T91" s="2"/>
    </row>
    <row r="92" spans="1:20" ht="63" x14ac:dyDescent="0.25">
      <c r="A92" s="135">
        <v>2</v>
      </c>
      <c r="B92" s="223"/>
      <c r="C92" s="216" t="s">
        <v>138</v>
      </c>
      <c r="D92" s="245"/>
      <c r="E92" s="245">
        <v>1</v>
      </c>
      <c r="F92" s="245"/>
      <c r="G92" s="246"/>
      <c r="H92" s="171">
        <v>4000000000</v>
      </c>
      <c r="I92" s="171">
        <v>3939800000</v>
      </c>
      <c r="J92" s="172">
        <v>3561656000</v>
      </c>
      <c r="K92" s="294" t="s">
        <v>209</v>
      </c>
      <c r="L92" s="295" t="s">
        <v>210</v>
      </c>
      <c r="M92" s="173">
        <f t="shared" si="6"/>
        <v>438344000</v>
      </c>
      <c r="N92" s="173">
        <v>1</v>
      </c>
      <c r="O92" s="173"/>
      <c r="P92" s="173"/>
      <c r="Q92" s="173"/>
      <c r="R92" s="135">
        <v>1</v>
      </c>
      <c r="S92" s="258" t="s">
        <v>119</v>
      </c>
      <c r="T92" s="2"/>
    </row>
    <row r="93" spans="1:20" ht="78.75" x14ac:dyDescent="0.25">
      <c r="A93" s="135">
        <v>3</v>
      </c>
      <c r="B93" s="223"/>
      <c r="C93" s="216" t="s">
        <v>179</v>
      </c>
      <c r="D93" s="245"/>
      <c r="E93" s="245">
        <v>1</v>
      </c>
      <c r="F93" s="245"/>
      <c r="G93" s="246"/>
      <c r="H93" s="171">
        <v>1610000000</v>
      </c>
      <c r="I93" s="171">
        <v>1610000000</v>
      </c>
      <c r="J93" s="172">
        <v>1424652000</v>
      </c>
      <c r="K93" s="294" t="s">
        <v>205</v>
      </c>
      <c r="L93" s="295" t="s">
        <v>206</v>
      </c>
      <c r="M93" s="173">
        <f t="shared" si="6"/>
        <v>185348000</v>
      </c>
      <c r="N93" s="173">
        <v>1</v>
      </c>
      <c r="O93" s="173"/>
      <c r="P93" s="173"/>
      <c r="Q93" s="173"/>
      <c r="R93" s="135">
        <v>1</v>
      </c>
      <c r="S93" s="258" t="s">
        <v>119</v>
      </c>
      <c r="T93" s="2"/>
    </row>
    <row r="94" spans="1:20" ht="47.25" x14ac:dyDescent="0.25">
      <c r="A94" s="135">
        <v>4</v>
      </c>
      <c r="B94" s="223"/>
      <c r="C94" s="216" t="s">
        <v>181</v>
      </c>
      <c r="D94" s="245"/>
      <c r="E94" s="245">
        <v>1</v>
      </c>
      <c r="F94" s="245"/>
      <c r="G94" s="246"/>
      <c r="H94" s="171">
        <v>1650000000</v>
      </c>
      <c r="I94" s="171">
        <v>1650000000</v>
      </c>
      <c r="J94" s="172">
        <v>1444406000</v>
      </c>
      <c r="K94" s="171" t="s">
        <v>223</v>
      </c>
      <c r="L94" s="307" t="s">
        <v>224</v>
      </c>
      <c r="M94" s="173">
        <f t="shared" si="6"/>
        <v>205594000</v>
      </c>
      <c r="N94" s="173">
        <v>1</v>
      </c>
      <c r="O94" s="173"/>
      <c r="P94" s="173"/>
      <c r="Q94" s="173"/>
      <c r="R94" s="135">
        <v>1</v>
      </c>
      <c r="S94" s="258" t="s">
        <v>119</v>
      </c>
      <c r="T94" s="2"/>
    </row>
    <row r="95" spans="1:20" ht="47.25" x14ac:dyDescent="0.25">
      <c r="A95" s="135">
        <v>5</v>
      </c>
      <c r="B95" s="223"/>
      <c r="C95" s="216" t="s">
        <v>317</v>
      </c>
      <c r="D95" s="245"/>
      <c r="E95" s="245">
        <v>1</v>
      </c>
      <c r="F95" s="245"/>
      <c r="G95" s="246"/>
      <c r="H95" s="171">
        <v>928500000</v>
      </c>
      <c r="I95" s="171">
        <v>928500000</v>
      </c>
      <c r="J95" s="172">
        <v>823913000</v>
      </c>
      <c r="K95" s="294" t="s">
        <v>375</v>
      </c>
      <c r="L95" s="307" t="s">
        <v>376</v>
      </c>
      <c r="M95" s="173">
        <f t="shared" si="6"/>
        <v>104587000</v>
      </c>
      <c r="N95" s="173">
        <v>1</v>
      </c>
      <c r="O95" s="173"/>
      <c r="P95" s="173"/>
      <c r="Q95" s="173"/>
      <c r="R95" s="135">
        <v>1</v>
      </c>
      <c r="S95" s="258" t="s">
        <v>119</v>
      </c>
      <c r="T95" s="2"/>
    </row>
    <row r="96" spans="1:20" ht="63" x14ac:dyDescent="0.25">
      <c r="A96" s="135">
        <v>6</v>
      </c>
      <c r="B96" s="223"/>
      <c r="C96" s="216" t="s">
        <v>309</v>
      </c>
      <c r="D96" s="245"/>
      <c r="E96" s="245">
        <v>1</v>
      </c>
      <c r="F96" s="245"/>
      <c r="G96" s="246"/>
      <c r="H96" s="171">
        <v>815000000</v>
      </c>
      <c r="I96" s="171">
        <v>815000000</v>
      </c>
      <c r="J96" s="172">
        <v>723610000</v>
      </c>
      <c r="K96" s="294" t="s">
        <v>360</v>
      </c>
      <c r="L96" s="307" t="s">
        <v>361</v>
      </c>
      <c r="M96" s="173">
        <f t="shared" si="6"/>
        <v>91390000</v>
      </c>
      <c r="N96" s="173">
        <v>1</v>
      </c>
      <c r="O96" s="173"/>
      <c r="P96" s="173"/>
      <c r="Q96" s="173"/>
      <c r="R96" s="135">
        <v>1</v>
      </c>
      <c r="S96" s="258" t="s">
        <v>119</v>
      </c>
      <c r="T96" s="2"/>
    </row>
    <row r="97" spans="1:20" ht="63" x14ac:dyDescent="0.25">
      <c r="A97" s="135">
        <v>7</v>
      </c>
      <c r="B97" s="223"/>
      <c r="C97" s="216" t="s">
        <v>311</v>
      </c>
      <c r="D97" s="245"/>
      <c r="E97" s="245">
        <v>1</v>
      </c>
      <c r="F97" s="245"/>
      <c r="G97" s="246"/>
      <c r="H97" s="171">
        <v>500000000</v>
      </c>
      <c r="I97" s="171">
        <v>500000000</v>
      </c>
      <c r="J97" s="172">
        <v>452068000</v>
      </c>
      <c r="K97" s="171" t="s">
        <v>410</v>
      </c>
      <c r="L97" s="307" t="s">
        <v>411</v>
      </c>
      <c r="M97" s="173">
        <f t="shared" si="6"/>
        <v>47932000</v>
      </c>
      <c r="N97" s="173">
        <v>1</v>
      </c>
      <c r="O97" s="173"/>
      <c r="P97" s="173"/>
      <c r="Q97" s="173"/>
      <c r="R97" s="135">
        <v>1</v>
      </c>
      <c r="S97" s="258" t="s">
        <v>119</v>
      </c>
      <c r="T97" s="2"/>
    </row>
    <row r="98" spans="1:20" ht="110.25" x14ac:dyDescent="0.25">
      <c r="A98" s="135">
        <v>8</v>
      </c>
      <c r="B98" s="223"/>
      <c r="C98" s="216" t="s">
        <v>333</v>
      </c>
      <c r="D98" s="245"/>
      <c r="E98" s="245">
        <v>1</v>
      </c>
      <c r="F98" s="245"/>
      <c r="G98" s="246"/>
      <c r="H98" s="171">
        <v>500000000</v>
      </c>
      <c r="I98" s="171">
        <v>500000000</v>
      </c>
      <c r="J98" s="172">
        <v>421960000</v>
      </c>
      <c r="K98" s="294" t="s">
        <v>372</v>
      </c>
      <c r="L98" s="295" t="s">
        <v>373</v>
      </c>
      <c r="M98" s="173">
        <f>H98-J98</f>
        <v>78040000</v>
      </c>
      <c r="N98" s="173">
        <v>1</v>
      </c>
      <c r="O98" s="173"/>
      <c r="P98" s="173"/>
      <c r="Q98" s="173"/>
      <c r="R98" s="135">
        <v>1</v>
      </c>
      <c r="S98" s="258" t="s">
        <v>119</v>
      </c>
      <c r="T98" s="2"/>
    </row>
    <row r="99" spans="1:20" ht="47.25" x14ac:dyDescent="0.25">
      <c r="A99" s="135">
        <v>9</v>
      </c>
      <c r="B99" s="223"/>
      <c r="C99" s="216" t="s">
        <v>418</v>
      </c>
      <c r="D99" s="245">
        <v>1</v>
      </c>
      <c r="E99" s="245"/>
      <c r="F99" s="245"/>
      <c r="G99" s="246"/>
      <c r="H99" s="171">
        <v>1082060000</v>
      </c>
      <c r="I99" s="171">
        <v>1082048000</v>
      </c>
      <c r="J99" s="172">
        <v>1042107000</v>
      </c>
      <c r="K99" s="294" t="s">
        <v>444</v>
      </c>
      <c r="L99" s="295" t="s">
        <v>445</v>
      </c>
      <c r="M99" s="173">
        <f>H99-J99</f>
        <v>39953000</v>
      </c>
      <c r="N99" s="173">
        <v>1</v>
      </c>
      <c r="O99" s="173"/>
      <c r="P99" s="173"/>
      <c r="Q99" s="173"/>
      <c r="R99" s="135">
        <v>1</v>
      </c>
      <c r="S99" s="138" t="s">
        <v>76</v>
      </c>
      <c r="T99" s="2"/>
    </row>
    <row r="100" spans="1:20" ht="47.25" x14ac:dyDescent="0.25">
      <c r="A100" s="135">
        <v>10</v>
      </c>
      <c r="B100" s="223"/>
      <c r="C100" s="216" t="s">
        <v>426</v>
      </c>
      <c r="D100" s="245">
        <v>1</v>
      </c>
      <c r="E100" s="245"/>
      <c r="F100" s="245"/>
      <c r="G100" s="246"/>
      <c r="H100" s="171">
        <v>426640000</v>
      </c>
      <c r="I100" s="171"/>
      <c r="J100" s="172"/>
      <c r="K100" s="294"/>
      <c r="L100" s="295"/>
      <c r="M100" s="173"/>
      <c r="N100" s="173">
        <v>1</v>
      </c>
      <c r="O100" s="173"/>
      <c r="P100" s="173"/>
      <c r="Q100" s="173">
        <v>1</v>
      </c>
      <c r="R100" s="135"/>
      <c r="S100" s="138" t="s">
        <v>427</v>
      </c>
      <c r="T100" s="2"/>
    </row>
    <row r="101" spans="1:20" ht="15.75" x14ac:dyDescent="0.25">
      <c r="A101" s="135"/>
      <c r="B101" s="223"/>
      <c r="C101" s="216"/>
      <c r="D101" s="245"/>
      <c r="E101" s="245"/>
      <c r="F101" s="245"/>
      <c r="G101" s="246"/>
      <c r="H101" s="171"/>
      <c r="I101" s="171"/>
      <c r="J101" s="172"/>
      <c r="K101" s="171"/>
      <c r="L101" s="173"/>
      <c r="M101" s="173"/>
      <c r="N101" s="173"/>
      <c r="O101" s="173"/>
      <c r="P101" s="173"/>
      <c r="Q101" s="173"/>
      <c r="R101" s="135"/>
      <c r="S101" s="138"/>
      <c r="T101" s="2"/>
    </row>
    <row r="102" spans="1:20" ht="15.75" x14ac:dyDescent="0.25">
      <c r="A102" s="222"/>
      <c r="B102" s="247"/>
      <c r="C102" s="248"/>
      <c r="D102" s="302">
        <f>SUM(D91:D101)</f>
        <v>2</v>
      </c>
      <c r="E102" s="302">
        <f>SUM(E91:E101)</f>
        <v>7</v>
      </c>
      <c r="F102" s="302">
        <f t="shared" ref="F102:S102" si="7">SUM(F91:F101)</f>
        <v>1</v>
      </c>
      <c r="G102" s="302">
        <f t="shared" si="7"/>
        <v>0</v>
      </c>
      <c r="H102" s="229">
        <f t="shared" si="7"/>
        <v>11642840000</v>
      </c>
      <c r="I102" s="229">
        <f t="shared" si="7"/>
        <v>11125458000</v>
      </c>
      <c r="J102" s="229">
        <f t="shared" si="7"/>
        <v>9994194000</v>
      </c>
      <c r="K102" s="302">
        <f t="shared" si="7"/>
        <v>0</v>
      </c>
      <c r="L102" s="302">
        <f t="shared" si="7"/>
        <v>0</v>
      </c>
      <c r="M102" s="229">
        <f t="shared" si="7"/>
        <v>1222006000</v>
      </c>
      <c r="N102" s="302">
        <f t="shared" si="7"/>
        <v>10</v>
      </c>
      <c r="O102" s="302">
        <f t="shared" si="7"/>
        <v>0</v>
      </c>
      <c r="P102" s="302">
        <f t="shared" si="7"/>
        <v>0</v>
      </c>
      <c r="Q102" s="302">
        <f t="shared" si="7"/>
        <v>1</v>
      </c>
      <c r="R102" s="302">
        <f t="shared" si="7"/>
        <v>9</v>
      </c>
      <c r="S102" s="302">
        <f t="shared" si="7"/>
        <v>0</v>
      </c>
      <c r="T102" s="2"/>
    </row>
    <row r="103" spans="1:20" ht="15.75" x14ac:dyDescent="0.25">
      <c r="A103" s="253" t="s">
        <v>156</v>
      </c>
      <c r="B103" s="518" t="s">
        <v>144</v>
      </c>
      <c r="C103" s="519"/>
      <c r="D103" s="245"/>
      <c r="E103" s="245"/>
      <c r="F103" s="245"/>
      <c r="G103" s="246"/>
      <c r="H103" s="171"/>
      <c r="I103" s="171"/>
      <c r="J103" s="172"/>
      <c r="K103" s="171"/>
      <c r="L103" s="173"/>
      <c r="M103" s="173"/>
      <c r="N103" s="173"/>
      <c r="O103" s="173"/>
      <c r="P103" s="173"/>
      <c r="Q103" s="173"/>
      <c r="R103" s="135"/>
      <c r="S103" s="138"/>
      <c r="T103" s="2"/>
    </row>
    <row r="104" spans="1:20" ht="47.25" x14ac:dyDescent="0.25">
      <c r="A104" s="135">
        <v>1</v>
      </c>
      <c r="B104" s="223"/>
      <c r="C104" s="216" t="s">
        <v>164</v>
      </c>
      <c r="D104" s="245"/>
      <c r="E104" s="245"/>
      <c r="F104" s="245">
        <v>1</v>
      </c>
      <c r="G104" s="246"/>
      <c r="H104" s="171">
        <v>550000000</v>
      </c>
      <c r="I104" s="171">
        <v>549986000</v>
      </c>
      <c r="J104" s="172">
        <v>528000000</v>
      </c>
      <c r="K104" s="294" t="s">
        <v>117</v>
      </c>
      <c r="L104" s="307" t="s">
        <v>118</v>
      </c>
      <c r="M104" s="173">
        <f>H104-J104</f>
        <v>22000000</v>
      </c>
      <c r="N104" s="173">
        <v>1</v>
      </c>
      <c r="O104" s="173"/>
      <c r="P104" s="173"/>
      <c r="Q104" s="173"/>
      <c r="R104" s="135">
        <v>1</v>
      </c>
      <c r="S104" s="258" t="s">
        <v>119</v>
      </c>
      <c r="T104" s="2"/>
    </row>
    <row r="105" spans="1:20" ht="47.25" x14ac:dyDescent="0.25">
      <c r="A105" s="135">
        <v>2</v>
      </c>
      <c r="B105" s="223"/>
      <c r="C105" s="216" t="s">
        <v>182</v>
      </c>
      <c r="D105" s="245"/>
      <c r="E105" s="245">
        <v>1</v>
      </c>
      <c r="F105" s="245"/>
      <c r="G105" s="246"/>
      <c r="H105" s="171">
        <v>24000000000</v>
      </c>
      <c r="I105" s="171">
        <v>24000000000</v>
      </c>
      <c r="J105" s="172">
        <v>21948100000</v>
      </c>
      <c r="K105" s="294" t="s">
        <v>273</v>
      </c>
      <c r="L105" s="307" t="s">
        <v>274</v>
      </c>
      <c r="M105" s="173">
        <f>H105-J105</f>
        <v>2051900000</v>
      </c>
      <c r="N105" s="173">
        <v>1</v>
      </c>
      <c r="O105" s="173"/>
      <c r="P105" s="173"/>
      <c r="Q105" s="173"/>
      <c r="R105" s="135">
        <v>1</v>
      </c>
      <c r="S105" s="258" t="s">
        <v>119</v>
      </c>
      <c r="T105" s="2"/>
    </row>
    <row r="106" spans="1:20" ht="63" x14ac:dyDescent="0.25">
      <c r="A106" s="135">
        <v>3</v>
      </c>
      <c r="B106" s="223"/>
      <c r="C106" s="216" t="s">
        <v>253</v>
      </c>
      <c r="D106" s="245"/>
      <c r="E106" s="245">
        <v>1</v>
      </c>
      <c r="F106" s="245"/>
      <c r="G106" s="246"/>
      <c r="H106" s="171">
        <v>367500000</v>
      </c>
      <c r="I106" s="171">
        <v>365000000</v>
      </c>
      <c r="J106" s="172">
        <v>262427000</v>
      </c>
      <c r="K106" s="294" t="s">
        <v>276</v>
      </c>
      <c r="L106" s="307" t="s">
        <v>277</v>
      </c>
      <c r="M106" s="173">
        <f>H106-J106</f>
        <v>105073000</v>
      </c>
      <c r="N106" s="173">
        <v>1</v>
      </c>
      <c r="O106" s="173"/>
      <c r="P106" s="173"/>
      <c r="Q106" s="173"/>
      <c r="R106" s="135">
        <v>1</v>
      </c>
      <c r="S106" s="258" t="s">
        <v>119</v>
      </c>
      <c r="T106" s="2"/>
    </row>
    <row r="107" spans="1:20" ht="15.75" x14ac:dyDescent="0.25">
      <c r="A107" s="135"/>
      <c r="B107" s="223"/>
      <c r="C107" s="216"/>
      <c r="D107" s="245"/>
      <c r="E107" s="245"/>
      <c r="F107" s="245"/>
      <c r="G107" s="246"/>
      <c r="H107" s="171"/>
      <c r="I107" s="171"/>
      <c r="J107" s="172"/>
      <c r="K107" s="171"/>
      <c r="L107" s="173"/>
      <c r="M107" s="173"/>
      <c r="N107" s="173"/>
      <c r="O107" s="173"/>
      <c r="P107" s="173"/>
      <c r="Q107" s="173"/>
      <c r="R107" s="135"/>
      <c r="S107" s="138"/>
      <c r="T107" s="2"/>
    </row>
    <row r="108" spans="1:20" ht="15.75" x14ac:dyDescent="0.25">
      <c r="A108" s="222"/>
      <c r="B108" s="247"/>
      <c r="C108" s="248"/>
      <c r="D108" s="251">
        <f t="shared" ref="D108:S108" si="8">SUM(D104:D107)</f>
        <v>0</v>
      </c>
      <c r="E108" s="251">
        <f t="shared" si="8"/>
        <v>2</v>
      </c>
      <c r="F108" s="251">
        <f t="shared" si="8"/>
        <v>1</v>
      </c>
      <c r="G108" s="251">
        <f t="shared" si="8"/>
        <v>0</v>
      </c>
      <c r="H108" s="251">
        <f>SUM(H104:H107)</f>
        <v>24917500000</v>
      </c>
      <c r="I108" s="251">
        <f>SUM(I104:I107)</f>
        <v>24914986000</v>
      </c>
      <c r="J108" s="251">
        <f>SUM(J104:J107)</f>
        <v>22738527000</v>
      </c>
      <c r="K108" s="251">
        <f t="shared" si="8"/>
        <v>0</v>
      </c>
      <c r="L108" s="251">
        <f t="shared" si="8"/>
        <v>0</v>
      </c>
      <c r="M108" s="251">
        <f>SUM(M104:M107)</f>
        <v>2178973000</v>
      </c>
      <c r="N108" s="251">
        <f t="shared" si="8"/>
        <v>3</v>
      </c>
      <c r="O108" s="251">
        <f t="shared" si="8"/>
        <v>0</v>
      </c>
      <c r="P108" s="251">
        <f t="shared" si="8"/>
        <v>0</v>
      </c>
      <c r="Q108" s="251">
        <f t="shared" si="8"/>
        <v>0</v>
      </c>
      <c r="R108" s="251">
        <f t="shared" si="8"/>
        <v>3</v>
      </c>
      <c r="S108" s="251">
        <f t="shared" si="8"/>
        <v>0</v>
      </c>
      <c r="T108" s="2"/>
    </row>
    <row r="109" spans="1:20" ht="15.75" x14ac:dyDescent="0.25">
      <c r="A109" s="253" t="s">
        <v>188</v>
      </c>
      <c r="B109" s="516" t="s">
        <v>189</v>
      </c>
      <c r="C109" s="517"/>
      <c r="D109" s="245"/>
      <c r="E109" s="245"/>
      <c r="F109" s="245"/>
      <c r="G109" s="246"/>
      <c r="H109" s="171"/>
      <c r="I109" s="171"/>
      <c r="J109" s="172"/>
      <c r="K109" s="171"/>
      <c r="L109" s="173"/>
      <c r="M109" s="173"/>
      <c r="N109" s="173"/>
      <c r="O109" s="173"/>
      <c r="P109" s="173"/>
      <c r="Q109" s="173"/>
      <c r="R109" s="135"/>
      <c r="S109" s="138"/>
      <c r="T109" s="2"/>
    </row>
    <row r="110" spans="1:20" ht="94.5" x14ac:dyDescent="0.25">
      <c r="A110" s="135">
        <v>1</v>
      </c>
      <c r="B110" s="223"/>
      <c r="C110" s="216" t="s">
        <v>190</v>
      </c>
      <c r="D110" s="245"/>
      <c r="E110" s="245">
        <v>1</v>
      </c>
      <c r="F110" s="245"/>
      <c r="G110" s="246"/>
      <c r="H110" s="171">
        <v>600000000</v>
      </c>
      <c r="I110" s="171">
        <v>600000000</v>
      </c>
      <c r="J110" s="172">
        <v>517860000</v>
      </c>
      <c r="K110" s="294" t="s">
        <v>239</v>
      </c>
      <c r="L110" s="295" t="s">
        <v>240</v>
      </c>
      <c r="M110" s="173">
        <f>H110-J110</f>
        <v>82140000</v>
      </c>
      <c r="N110" s="173"/>
      <c r="O110" s="173"/>
      <c r="P110" s="173">
        <v>1</v>
      </c>
      <c r="Q110" s="173"/>
      <c r="R110" s="135">
        <v>1</v>
      </c>
      <c r="S110" s="258" t="s">
        <v>119</v>
      </c>
      <c r="T110" s="2"/>
    </row>
    <row r="111" spans="1:20" ht="94.5" x14ac:dyDescent="0.25">
      <c r="A111" s="135">
        <v>2</v>
      </c>
      <c r="B111" s="223"/>
      <c r="C111" s="216" t="s">
        <v>220</v>
      </c>
      <c r="D111" s="245"/>
      <c r="E111" s="245"/>
      <c r="F111" s="245">
        <v>1</v>
      </c>
      <c r="G111" s="246"/>
      <c r="H111" s="171">
        <v>100000000</v>
      </c>
      <c r="I111" s="171">
        <v>100000000</v>
      </c>
      <c r="J111" s="172">
        <v>99258500</v>
      </c>
      <c r="K111" s="294" t="s">
        <v>263</v>
      </c>
      <c r="L111" s="295" t="s">
        <v>264</v>
      </c>
      <c r="M111" s="173">
        <f>H111-J111</f>
        <v>741500</v>
      </c>
      <c r="N111" s="173"/>
      <c r="O111" s="173">
        <v>1</v>
      </c>
      <c r="P111" s="173"/>
      <c r="Q111" s="173"/>
      <c r="R111" s="135">
        <v>1</v>
      </c>
      <c r="S111" s="258" t="s">
        <v>119</v>
      </c>
      <c r="T111" s="2"/>
    </row>
    <row r="112" spans="1:20" ht="47.25" x14ac:dyDescent="0.25">
      <c r="A112" s="135">
        <v>3</v>
      </c>
      <c r="B112" s="223"/>
      <c r="C112" s="216" t="s">
        <v>235</v>
      </c>
      <c r="D112" s="245"/>
      <c r="E112" s="245">
        <v>1</v>
      </c>
      <c r="F112" s="245"/>
      <c r="G112" s="246"/>
      <c r="H112" s="171">
        <v>3073575000</v>
      </c>
      <c r="I112" s="171">
        <v>3073575000</v>
      </c>
      <c r="J112" s="172">
        <v>2854790000</v>
      </c>
      <c r="K112" s="171" t="s">
        <v>302</v>
      </c>
      <c r="L112" s="307" t="s">
        <v>303</v>
      </c>
      <c r="M112" s="173">
        <f>H112-J112</f>
        <v>218785000</v>
      </c>
      <c r="N112" s="173">
        <v>1</v>
      </c>
      <c r="O112" s="173"/>
      <c r="P112" s="173"/>
      <c r="Q112" s="173"/>
      <c r="R112" s="135">
        <v>1</v>
      </c>
      <c r="S112" s="258" t="s">
        <v>119</v>
      </c>
      <c r="T112" s="2"/>
    </row>
    <row r="113" spans="1:20" ht="94.5" x14ac:dyDescent="0.25">
      <c r="A113" s="135">
        <v>4</v>
      </c>
      <c r="B113" s="223"/>
      <c r="C113" s="216" t="s">
        <v>254</v>
      </c>
      <c r="D113" s="245"/>
      <c r="E113" s="245">
        <v>1</v>
      </c>
      <c r="F113" s="245"/>
      <c r="G113" s="246"/>
      <c r="H113" s="171">
        <v>5800000000</v>
      </c>
      <c r="I113" s="171">
        <v>5800000000</v>
      </c>
      <c r="J113" s="172">
        <v>5309400000</v>
      </c>
      <c r="K113" s="294" t="s">
        <v>324</v>
      </c>
      <c r="L113" s="307" t="s">
        <v>325</v>
      </c>
      <c r="M113" s="173">
        <f>H113-J113</f>
        <v>490600000</v>
      </c>
      <c r="N113" s="173"/>
      <c r="O113" s="173">
        <v>1</v>
      </c>
      <c r="P113" s="173"/>
      <c r="Q113" s="173"/>
      <c r="R113" s="135">
        <v>1</v>
      </c>
      <c r="S113" s="258" t="s">
        <v>119</v>
      </c>
      <c r="T113" s="2"/>
    </row>
    <row r="114" spans="1:20" ht="63" x14ac:dyDescent="0.25">
      <c r="A114" s="135">
        <v>5</v>
      </c>
      <c r="B114" s="223"/>
      <c r="C114" s="216" t="s">
        <v>256</v>
      </c>
      <c r="D114" s="245"/>
      <c r="E114" s="245"/>
      <c r="F114" s="245">
        <v>1</v>
      </c>
      <c r="G114" s="246"/>
      <c r="H114" s="171">
        <v>340000000</v>
      </c>
      <c r="I114" s="171">
        <v>339999000</v>
      </c>
      <c r="J114" s="172">
        <v>329710000</v>
      </c>
      <c r="K114" s="294" t="s">
        <v>74</v>
      </c>
      <c r="L114" s="307" t="s">
        <v>75</v>
      </c>
      <c r="M114" s="173">
        <f>H114-J114</f>
        <v>10290000</v>
      </c>
      <c r="N114" s="173">
        <v>1</v>
      </c>
      <c r="O114" s="173"/>
      <c r="P114" s="173"/>
      <c r="Q114" s="173"/>
      <c r="R114" s="135">
        <v>1</v>
      </c>
      <c r="S114" s="138" t="s">
        <v>72</v>
      </c>
      <c r="T114" s="2"/>
    </row>
    <row r="115" spans="1:20" ht="15.75" x14ac:dyDescent="0.25">
      <c r="A115" s="135"/>
      <c r="B115" s="223"/>
      <c r="C115" s="216"/>
      <c r="D115" s="245"/>
      <c r="E115" s="245"/>
      <c r="F115" s="245"/>
      <c r="G115" s="246"/>
      <c r="H115" s="171"/>
      <c r="I115" s="171"/>
      <c r="J115" s="172"/>
      <c r="K115" s="171"/>
      <c r="L115" s="173"/>
      <c r="M115" s="173"/>
      <c r="N115" s="173"/>
      <c r="O115" s="173"/>
      <c r="P115" s="173"/>
      <c r="Q115" s="173"/>
      <c r="R115" s="135"/>
      <c r="S115" s="138"/>
      <c r="T115" s="2"/>
    </row>
    <row r="116" spans="1:20" ht="15.75" x14ac:dyDescent="0.25">
      <c r="A116" s="222"/>
      <c r="B116" s="247"/>
      <c r="C116" s="248"/>
      <c r="D116" s="251">
        <f t="shared" ref="D116:S116" si="9">SUM(D110:D115)</f>
        <v>0</v>
      </c>
      <c r="E116" s="251">
        <f>SUM(E110:E115)</f>
        <v>3</v>
      </c>
      <c r="F116" s="251">
        <f>SUM(F110:F115)</f>
        <v>2</v>
      </c>
      <c r="G116" s="251">
        <f t="shared" si="9"/>
        <v>0</v>
      </c>
      <c r="H116" s="251">
        <f>SUM(H110:H115)</f>
        <v>9913575000</v>
      </c>
      <c r="I116" s="251">
        <f t="shared" si="9"/>
        <v>9913574000</v>
      </c>
      <c r="J116" s="251">
        <f t="shared" si="9"/>
        <v>9111018500</v>
      </c>
      <c r="K116" s="251">
        <f t="shared" si="9"/>
        <v>0</v>
      </c>
      <c r="L116" s="251">
        <f t="shared" si="9"/>
        <v>0</v>
      </c>
      <c r="M116" s="251">
        <f t="shared" si="9"/>
        <v>802556500</v>
      </c>
      <c r="N116" s="251">
        <f t="shared" si="9"/>
        <v>2</v>
      </c>
      <c r="O116" s="251">
        <f t="shared" si="9"/>
        <v>2</v>
      </c>
      <c r="P116" s="251">
        <f t="shared" si="9"/>
        <v>1</v>
      </c>
      <c r="Q116" s="251">
        <f t="shared" si="9"/>
        <v>0</v>
      </c>
      <c r="R116" s="251">
        <f t="shared" si="9"/>
        <v>5</v>
      </c>
      <c r="S116" s="251">
        <f t="shared" si="9"/>
        <v>0</v>
      </c>
      <c r="T116" s="2"/>
    </row>
    <row r="117" spans="1:20" ht="15.75" x14ac:dyDescent="0.25">
      <c r="A117" s="252" t="s">
        <v>259</v>
      </c>
      <c r="B117" s="516" t="s">
        <v>249</v>
      </c>
      <c r="C117" s="517"/>
      <c r="D117" s="309"/>
      <c r="E117" s="309"/>
      <c r="F117" s="309"/>
      <c r="G117" s="309"/>
      <c r="H117" s="309"/>
      <c r="I117" s="309"/>
      <c r="J117" s="309"/>
      <c r="K117" s="309"/>
      <c r="L117" s="309"/>
      <c r="M117" s="309"/>
      <c r="N117" s="309"/>
      <c r="O117" s="309"/>
      <c r="P117" s="309"/>
      <c r="Q117" s="309"/>
      <c r="R117" s="309"/>
      <c r="S117" s="309"/>
      <c r="T117" s="2"/>
    </row>
    <row r="118" spans="1:20" ht="110.25" x14ac:dyDescent="0.25">
      <c r="A118" s="143">
        <v>1</v>
      </c>
      <c r="B118" s="308"/>
      <c r="C118" s="147" t="s">
        <v>260</v>
      </c>
      <c r="D118" s="309">
        <v>1</v>
      </c>
      <c r="E118" s="309"/>
      <c r="F118" s="309"/>
      <c r="G118" s="309"/>
      <c r="H118" s="309">
        <v>700000000</v>
      </c>
      <c r="I118" s="309">
        <v>639821600</v>
      </c>
      <c r="J118" s="309">
        <v>563475000</v>
      </c>
      <c r="K118" s="309" t="s">
        <v>307</v>
      </c>
      <c r="L118" s="330" t="s">
        <v>308</v>
      </c>
      <c r="M118" s="309">
        <f>H118-J118</f>
        <v>136525000</v>
      </c>
      <c r="N118" s="309">
        <v>1</v>
      </c>
      <c r="O118" s="309"/>
      <c r="P118" s="309"/>
      <c r="Q118" s="309"/>
      <c r="R118" s="309">
        <v>1</v>
      </c>
      <c r="S118" s="404" t="s">
        <v>119</v>
      </c>
      <c r="T118" s="2"/>
    </row>
    <row r="119" spans="1:20" ht="15.75" x14ac:dyDescent="0.25">
      <c r="A119" s="222"/>
      <c r="B119" s="247"/>
      <c r="C119" s="248"/>
      <c r="D119" s="251">
        <f t="shared" ref="D119:R119" si="10">SUM(D118)</f>
        <v>1</v>
      </c>
      <c r="E119" s="251">
        <f t="shared" si="10"/>
        <v>0</v>
      </c>
      <c r="F119" s="251">
        <f t="shared" si="10"/>
        <v>0</v>
      </c>
      <c r="G119" s="251">
        <f t="shared" si="10"/>
        <v>0</v>
      </c>
      <c r="H119" s="251">
        <f>SUM(H118)</f>
        <v>700000000</v>
      </c>
      <c r="I119" s="251">
        <f t="shared" si="10"/>
        <v>639821600</v>
      </c>
      <c r="J119" s="251">
        <f t="shared" si="10"/>
        <v>563475000</v>
      </c>
      <c r="K119" s="251">
        <f t="shared" si="10"/>
        <v>0</v>
      </c>
      <c r="L119" s="251">
        <f t="shared" si="10"/>
        <v>0</v>
      </c>
      <c r="M119" s="251">
        <f t="shared" si="10"/>
        <v>136525000</v>
      </c>
      <c r="N119" s="251">
        <f t="shared" si="10"/>
        <v>1</v>
      </c>
      <c r="O119" s="251">
        <f t="shared" si="10"/>
        <v>0</v>
      </c>
      <c r="P119" s="251">
        <f t="shared" si="10"/>
        <v>0</v>
      </c>
      <c r="Q119" s="251">
        <f t="shared" si="10"/>
        <v>0</v>
      </c>
      <c r="R119" s="251">
        <f t="shared" si="10"/>
        <v>1</v>
      </c>
      <c r="S119" s="251"/>
      <c r="T119" s="2"/>
    </row>
    <row r="120" spans="1:20" ht="15.75" x14ac:dyDescent="0.25">
      <c r="A120" s="252" t="s">
        <v>295</v>
      </c>
      <c r="B120" s="514" t="s">
        <v>145</v>
      </c>
      <c r="C120" s="515"/>
      <c r="D120" s="309"/>
      <c r="E120" s="309"/>
      <c r="F120" s="309"/>
      <c r="G120" s="309"/>
      <c r="H120" s="309"/>
      <c r="I120" s="309"/>
      <c r="J120" s="309"/>
      <c r="K120" s="309"/>
      <c r="L120" s="309"/>
      <c r="M120" s="309"/>
      <c r="N120" s="309"/>
      <c r="O120" s="309"/>
      <c r="P120" s="309"/>
      <c r="Q120" s="309"/>
      <c r="R120" s="309"/>
      <c r="S120" s="309"/>
      <c r="T120" s="2"/>
    </row>
    <row r="121" spans="1:20" ht="78.75" x14ac:dyDescent="0.25">
      <c r="A121" s="143">
        <v>1</v>
      </c>
      <c r="B121" s="308"/>
      <c r="C121" s="147" t="s">
        <v>296</v>
      </c>
      <c r="D121" s="309">
        <v>1</v>
      </c>
      <c r="E121" s="309"/>
      <c r="F121" s="309"/>
      <c r="G121" s="309"/>
      <c r="H121" s="309">
        <v>450000000</v>
      </c>
      <c r="I121" s="309">
        <v>448594582</v>
      </c>
      <c r="J121" s="309">
        <v>430000000</v>
      </c>
      <c r="K121" s="309" t="s">
        <v>362</v>
      </c>
      <c r="L121" s="330" t="s">
        <v>363</v>
      </c>
      <c r="M121" s="309">
        <f>H121-J121</f>
        <v>20000000</v>
      </c>
      <c r="N121" s="309">
        <v>1</v>
      </c>
      <c r="O121" s="309"/>
      <c r="P121" s="309"/>
      <c r="Q121" s="309"/>
      <c r="R121" s="309">
        <v>1</v>
      </c>
      <c r="S121" s="404" t="s">
        <v>119</v>
      </c>
      <c r="T121" s="2"/>
    </row>
    <row r="122" spans="1:20" ht="94.5" x14ac:dyDescent="0.25">
      <c r="A122" s="143">
        <v>2</v>
      </c>
      <c r="B122" s="308"/>
      <c r="C122" s="147" t="s">
        <v>306</v>
      </c>
      <c r="D122" s="309"/>
      <c r="E122" s="309">
        <v>1</v>
      </c>
      <c r="F122" s="309"/>
      <c r="G122" s="309"/>
      <c r="H122" s="309">
        <v>872000000</v>
      </c>
      <c r="I122" s="309">
        <v>872000000</v>
      </c>
      <c r="J122" s="309">
        <v>800894000</v>
      </c>
      <c r="K122" s="309" t="s">
        <v>267</v>
      </c>
      <c r="L122" s="330" t="s">
        <v>268</v>
      </c>
      <c r="M122" s="309">
        <f>H122-J122</f>
        <v>71106000</v>
      </c>
      <c r="N122" s="309">
        <v>1</v>
      </c>
      <c r="O122" s="309"/>
      <c r="P122" s="309"/>
      <c r="Q122" s="309"/>
      <c r="R122" s="309">
        <v>1</v>
      </c>
      <c r="S122" s="404" t="s">
        <v>119</v>
      </c>
      <c r="T122" s="2"/>
    </row>
    <row r="123" spans="1:20" ht="15.75" x14ac:dyDescent="0.25">
      <c r="A123" s="143"/>
      <c r="B123" s="308"/>
      <c r="C123" s="147"/>
      <c r="D123" s="309"/>
      <c r="E123" s="309"/>
      <c r="F123" s="309"/>
      <c r="G123" s="309"/>
      <c r="H123" s="309"/>
      <c r="I123" s="309"/>
      <c r="J123" s="309"/>
      <c r="K123" s="309"/>
      <c r="L123" s="309"/>
      <c r="M123" s="309"/>
      <c r="N123" s="309"/>
      <c r="O123" s="309"/>
      <c r="P123" s="309"/>
      <c r="Q123" s="309"/>
      <c r="R123" s="309"/>
      <c r="S123" s="309"/>
      <c r="T123" s="2"/>
    </row>
    <row r="124" spans="1:20" ht="15.75" x14ac:dyDescent="0.25">
      <c r="A124" s="222"/>
      <c r="B124" s="247"/>
      <c r="C124" s="248"/>
      <c r="D124" s="251">
        <f t="shared" ref="D124:R124" si="11">SUM(D121:D123)</f>
        <v>1</v>
      </c>
      <c r="E124" s="251">
        <f t="shared" si="11"/>
        <v>1</v>
      </c>
      <c r="F124" s="251">
        <f t="shared" si="11"/>
        <v>0</v>
      </c>
      <c r="G124" s="251">
        <f t="shared" si="11"/>
        <v>0</v>
      </c>
      <c r="H124" s="251">
        <f>SUM(H121:H123)</f>
        <v>1322000000</v>
      </c>
      <c r="I124" s="251">
        <f t="shared" si="11"/>
        <v>1320594582</v>
      </c>
      <c r="J124" s="251">
        <f t="shared" si="11"/>
        <v>1230894000</v>
      </c>
      <c r="K124" s="251">
        <f t="shared" si="11"/>
        <v>0</v>
      </c>
      <c r="L124" s="251">
        <f t="shared" si="11"/>
        <v>0</v>
      </c>
      <c r="M124" s="251">
        <f>SUM(M121:M123)</f>
        <v>91106000</v>
      </c>
      <c r="N124" s="251">
        <f t="shared" si="11"/>
        <v>2</v>
      </c>
      <c r="O124" s="251">
        <f t="shared" si="11"/>
        <v>0</v>
      </c>
      <c r="P124" s="251">
        <f t="shared" si="11"/>
        <v>0</v>
      </c>
      <c r="Q124" s="251">
        <f t="shared" si="11"/>
        <v>0</v>
      </c>
      <c r="R124" s="251">
        <f t="shared" si="11"/>
        <v>2</v>
      </c>
      <c r="S124" s="251"/>
      <c r="T124" s="2"/>
    </row>
    <row r="125" spans="1:20" ht="15.75" x14ac:dyDescent="0.25">
      <c r="A125" s="252" t="s">
        <v>326</v>
      </c>
      <c r="B125" s="516" t="s">
        <v>327</v>
      </c>
      <c r="C125" s="517"/>
      <c r="D125" s="309"/>
      <c r="E125" s="309"/>
      <c r="F125" s="309"/>
      <c r="G125" s="309"/>
      <c r="H125" s="309"/>
      <c r="I125" s="309"/>
      <c r="J125" s="309"/>
      <c r="K125" s="309"/>
      <c r="L125" s="309"/>
      <c r="M125" s="309"/>
      <c r="N125" s="309"/>
      <c r="O125" s="309"/>
      <c r="P125" s="309"/>
      <c r="Q125" s="309"/>
      <c r="R125" s="309"/>
      <c r="S125" s="309"/>
      <c r="T125" s="2"/>
    </row>
    <row r="126" spans="1:20" ht="78.75" x14ac:dyDescent="0.25">
      <c r="A126" s="143">
        <v>1</v>
      </c>
      <c r="B126" s="308"/>
      <c r="C126" s="147" t="s">
        <v>328</v>
      </c>
      <c r="D126" s="309"/>
      <c r="E126" s="309">
        <v>1</v>
      </c>
      <c r="F126" s="309"/>
      <c r="G126" s="309"/>
      <c r="H126" s="309">
        <v>375000000</v>
      </c>
      <c r="I126" s="309">
        <v>375000000</v>
      </c>
      <c r="J126" s="309">
        <v>369423000</v>
      </c>
      <c r="K126" s="309" t="s">
        <v>412</v>
      </c>
      <c r="L126" s="309" t="s">
        <v>413</v>
      </c>
      <c r="M126" s="309">
        <f>H126-J126</f>
        <v>5577000</v>
      </c>
      <c r="N126" s="309">
        <v>1</v>
      </c>
      <c r="O126" s="309"/>
      <c r="P126" s="309"/>
      <c r="Q126" s="309"/>
      <c r="R126" s="309">
        <v>1</v>
      </c>
      <c r="S126" s="330" t="s">
        <v>72</v>
      </c>
      <c r="T126" s="2"/>
    </row>
    <row r="127" spans="1:20" ht="110.25" x14ac:dyDescent="0.25">
      <c r="A127" s="143">
        <v>2</v>
      </c>
      <c r="B127" s="308"/>
      <c r="C127" s="147" t="s">
        <v>329</v>
      </c>
      <c r="D127" s="309"/>
      <c r="E127" s="309">
        <v>1</v>
      </c>
      <c r="F127" s="309"/>
      <c r="G127" s="309"/>
      <c r="H127" s="309">
        <v>775000000</v>
      </c>
      <c r="I127" s="309">
        <v>775000000</v>
      </c>
      <c r="J127" s="309">
        <v>756386000</v>
      </c>
      <c r="K127" s="309" t="s">
        <v>267</v>
      </c>
      <c r="L127" s="309" t="s">
        <v>268</v>
      </c>
      <c r="M127" s="309">
        <f>H127-J127</f>
        <v>18614000</v>
      </c>
      <c r="N127" s="309">
        <v>1</v>
      </c>
      <c r="O127" s="309"/>
      <c r="P127" s="309"/>
      <c r="Q127" s="309"/>
      <c r="R127" s="309">
        <v>1</v>
      </c>
      <c r="S127" s="330" t="s">
        <v>72</v>
      </c>
      <c r="T127" s="2"/>
    </row>
    <row r="128" spans="1:20" ht="78.75" x14ac:dyDescent="0.25">
      <c r="A128" s="143">
        <v>3</v>
      </c>
      <c r="B128" s="308"/>
      <c r="C128" s="147" t="s">
        <v>332</v>
      </c>
      <c r="D128" s="309"/>
      <c r="E128" s="309">
        <v>1</v>
      </c>
      <c r="F128" s="309"/>
      <c r="G128" s="309"/>
      <c r="H128" s="309">
        <v>800000000</v>
      </c>
      <c r="I128" s="309">
        <v>800000000</v>
      </c>
      <c r="J128" s="309">
        <v>769128000</v>
      </c>
      <c r="K128" s="309" t="s">
        <v>414</v>
      </c>
      <c r="L128" s="309" t="s">
        <v>415</v>
      </c>
      <c r="M128" s="309">
        <f>H128-J128</f>
        <v>30872000</v>
      </c>
      <c r="N128" s="309">
        <v>1</v>
      </c>
      <c r="O128" s="309"/>
      <c r="P128" s="309"/>
      <c r="Q128" s="309"/>
      <c r="R128" s="309">
        <v>1</v>
      </c>
      <c r="S128" s="330" t="s">
        <v>72</v>
      </c>
      <c r="T128" s="2"/>
    </row>
    <row r="129" spans="1:20" ht="15.75" x14ac:dyDescent="0.25">
      <c r="A129" s="143">
        <v>4</v>
      </c>
      <c r="B129" s="308"/>
      <c r="C129" s="147" t="s">
        <v>338</v>
      </c>
      <c r="D129" s="309"/>
      <c r="E129" s="309">
        <v>1</v>
      </c>
      <c r="F129" s="309"/>
      <c r="G129" s="309"/>
      <c r="H129" s="309">
        <v>450000000</v>
      </c>
      <c r="I129" s="309">
        <v>450000000</v>
      </c>
      <c r="J129" s="309"/>
      <c r="K129" s="309"/>
      <c r="L129" s="309"/>
      <c r="M129" s="309"/>
      <c r="N129" s="309">
        <v>1</v>
      </c>
      <c r="O129" s="309"/>
      <c r="P129" s="309"/>
      <c r="Q129" s="309">
        <v>1</v>
      </c>
      <c r="R129" s="309"/>
      <c r="S129" s="330" t="s">
        <v>291</v>
      </c>
      <c r="T129" s="2"/>
    </row>
    <row r="130" spans="1:20" ht="63" x14ac:dyDescent="0.25">
      <c r="A130" s="143">
        <v>5</v>
      </c>
      <c r="B130" s="308"/>
      <c r="C130" s="147" t="s">
        <v>339</v>
      </c>
      <c r="D130" s="309"/>
      <c r="E130" s="309">
        <v>1</v>
      </c>
      <c r="F130" s="309"/>
      <c r="G130" s="309"/>
      <c r="H130" s="309">
        <v>700000000</v>
      </c>
      <c r="I130" s="309">
        <v>700000000</v>
      </c>
      <c r="J130" s="309">
        <v>694696000</v>
      </c>
      <c r="K130" s="309" t="s">
        <v>421</v>
      </c>
      <c r="L130" s="309" t="s">
        <v>422</v>
      </c>
      <c r="M130" s="309">
        <f>H130-J130</f>
        <v>5304000</v>
      </c>
      <c r="N130" s="309">
        <v>1</v>
      </c>
      <c r="O130" s="309"/>
      <c r="P130" s="309"/>
      <c r="Q130" s="309"/>
      <c r="R130" s="309">
        <v>1</v>
      </c>
      <c r="S130" s="330" t="s">
        <v>72</v>
      </c>
      <c r="T130" s="2"/>
    </row>
    <row r="131" spans="1:20" ht="94.5" x14ac:dyDescent="0.25">
      <c r="A131" s="143">
        <v>6</v>
      </c>
      <c r="B131" s="308"/>
      <c r="C131" s="147" t="s">
        <v>356</v>
      </c>
      <c r="D131" s="309"/>
      <c r="E131" s="309">
        <v>1</v>
      </c>
      <c r="F131" s="309"/>
      <c r="G131" s="309"/>
      <c r="H131" s="309">
        <v>650000000</v>
      </c>
      <c r="I131" s="309">
        <v>650000000</v>
      </c>
      <c r="J131" s="309">
        <v>646600000</v>
      </c>
      <c r="K131" s="309" t="s">
        <v>446</v>
      </c>
      <c r="L131" s="330" t="s">
        <v>447</v>
      </c>
      <c r="M131" s="309">
        <f>H131-J131</f>
        <v>3400000</v>
      </c>
      <c r="N131" s="309">
        <v>1</v>
      </c>
      <c r="O131" s="309"/>
      <c r="P131" s="309"/>
      <c r="Q131" s="309"/>
      <c r="R131" s="309">
        <v>1</v>
      </c>
      <c r="S131" s="330" t="s">
        <v>72</v>
      </c>
      <c r="T131" s="2"/>
    </row>
    <row r="132" spans="1:20" ht="78.75" x14ac:dyDescent="0.25">
      <c r="A132" s="143">
        <v>7</v>
      </c>
      <c r="B132" s="308"/>
      <c r="C132" s="147" t="s">
        <v>357</v>
      </c>
      <c r="D132" s="309"/>
      <c r="E132" s="309">
        <v>1</v>
      </c>
      <c r="F132" s="309"/>
      <c r="G132" s="309"/>
      <c r="H132" s="309">
        <v>250000000</v>
      </c>
      <c r="I132" s="309">
        <v>250000000</v>
      </c>
      <c r="J132" s="309">
        <v>237211000</v>
      </c>
      <c r="K132" s="309" t="s">
        <v>432</v>
      </c>
      <c r="L132" s="309" t="s">
        <v>433</v>
      </c>
      <c r="M132" s="309">
        <f t="shared" ref="M132:M134" si="12">H132-J132</f>
        <v>12789000</v>
      </c>
      <c r="N132" s="309">
        <v>1</v>
      </c>
      <c r="O132" s="309"/>
      <c r="P132" s="309"/>
      <c r="Q132" s="309"/>
      <c r="R132" s="309">
        <v>1</v>
      </c>
      <c r="S132" s="404" t="s">
        <v>119</v>
      </c>
      <c r="T132" s="2"/>
    </row>
    <row r="133" spans="1:20" ht="31.5" x14ac:dyDescent="0.25">
      <c r="A133" s="143">
        <v>8</v>
      </c>
      <c r="B133" s="308"/>
      <c r="C133" s="147" t="s">
        <v>337</v>
      </c>
      <c r="D133" s="309"/>
      <c r="E133" s="309">
        <v>1</v>
      </c>
      <c r="F133" s="309"/>
      <c r="G133" s="309"/>
      <c r="H133" s="309">
        <v>600000000</v>
      </c>
      <c r="I133" s="309">
        <v>600000000</v>
      </c>
      <c r="J133" s="309"/>
      <c r="K133" s="309"/>
      <c r="L133" s="309"/>
      <c r="M133" s="309"/>
      <c r="N133" s="309">
        <v>1</v>
      </c>
      <c r="O133" s="309"/>
      <c r="P133" s="309"/>
      <c r="Q133" s="309">
        <v>1</v>
      </c>
      <c r="R133" s="309"/>
      <c r="S133" s="330" t="s">
        <v>299</v>
      </c>
      <c r="T133" s="2"/>
    </row>
    <row r="134" spans="1:20" ht="110.25" x14ac:dyDescent="0.25">
      <c r="A134" s="143">
        <v>9</v>
      </c>
      <c r="B134" s="308"/>
      <c r="C134" s="147" t="s">
        <v>420</v>
      </c>
      <c r="D134" s="309"/>
      <c r="E134" s="309">
        <v>1</v>
      </c>
      <c r="F134" s="309"/>
      <c r="G134" s="309"/>
      <c r="H134" s="309">
        <v>250000000</v>
      </c>
      <c r="I134" s="309">
        <v>250000000</v>
      </c>
      <c r="J134" s="309">
        <v>215760000</v>
      </c>
      <c r="K134" s="309" t="s">
        <v>450</v>
      </c>
      <c r="L134" s="330" t="s">
        <v>451</v>
      </c>
      <c r="M134" s="309">
        <f t="shared" si="12"/>
        <v>34240000</v>
      </c>
      <c r="N134" s="309">
        <v>1</v>
      </c>
      <c r="O134" s="309"/>
      <c r="P134" s="309"/>
      <c r="Q134" s="309"/>
      <c r="R134" s="309">
        <v>1</v>
      </c>
      <c r="S134" s="330" t="s">
        <v>72</v>
      </c>
      <c r="T134" s="2"/>
    </row>
    <row r="135" spans="1:20" ht="15.75" x14ac:dyDescent="0.25">
      <c r="A135" s="143"/>
      <c r="B135" s="308"/>
      <c r="C135" s="147"/>
      <c r="D135" s="309"/>
      <c r="E135" s="309"/>
      <c r="F135" s="309"/>
      <c r="G135" s="309"/>
      <c r="H135" s="309"/>
      <c r="I135" s="309"/>
      <c r="J135" s="309"/>
      <c r="K135" s="309"/>
      <c r="L135" s="309"/>
      <c r="M135" s="309"/>
      <c r="N135" s="309"/>
      <c r="O135" s="309"/>
      <c r="P135" s="309"/>
      <c r="Q135" s="309"/>
      <c r="R135" s="309"/>
      <c r="S135" s="330"/>
      <c r="T135" s="2"/>
    </row>
    <row r="136" spans="1:20" ht="15.75" x14ac:dyDescent="0.25">
      <c r="A136" s="222"/>
      <c r="B136" s="247"/>
      <c r="C136" s="248"/>
      <c r="D136" s="251">
        <f t="shared" ref="D136:S136" si="13">SUM(D126:D135)</f>
        <v>0</v>
      </c>
      <c r="E136" s="251">
        <f t="shared" si="13"/>
        <v>9</v>
      </c>
      <c r="F136" s="251">
        <f t="shared" si="13"/>
        <v>0</v>
      </c>
      <c r="G136" s="251">
        <f t="shared" si="13"/>
        <v>0</v>
      </c>
      <c r="H136" s="251">
        <f>SUM(H126:H135)</f>
        <v>4850000000</v>
      </c>
      <c r="I136" s="251">
        <f t="shared" si="13"/>
        <v>4850000000</v>
      </c>
      <c r="J136" s="251">
        <f t="shared" si="13"/>
        <v>3689204000</v>
      </c>
      <c r="K136" s="251">
        <f t="shared" si="13"/>
        <v>0</v>
      </c>
      <c r="L136" s="251">
        <f t="shared" si="13"/>
        <v>0</v>
      </c>
      <c r="M136" s="251">
        <f t="shared" si="13"/>
        <v>110796000</v>
      </c>
      <c r="N136" s="251">
        <f t="shared" si="13"/>
        <v>9</v>
      </c>
      <c r="O136" s="251">
        <f t="shared" si="13"/>
        <v>0</v>
      </c>
      <c r="P136" s="251">
        <f t="shared" si="13"/>
        <v>0</v>
      </c>
      <c r="Q136" s="251">
        <f t="shared" si="13"/>
        <v>2</v>
      </c>
      <c r="R136" s="251">
        <f t="shared" si="13"/>
        <v>7</v>
      </c>
      <c r="S136" s="251">
        <f t="shared" si="13"/>
        <v>0</v>
      </c>
      <c r="T136" s="2"/>
    </row>
    <row r="137" spans="1:20" ht="15.75" x14ac:dyDescent="0.25">
      <c r="A137" s="253" t="s">
        <v>436</v>
      </c>
      <c r="B137" s="469" t="s">
        <v>437</v>
      </c>
      <c r="C137" s="162"/>
      <c r="D137" s="245"/>
      <c r="E137" s="245"/>
      <c r="F137" s="245"/>
      <c r="G137" s="246"/>
      <c r="H137" s="171"/>
      <c r="I137" s="171"/>
      <c r="J137" s="172"/>
      <c r="K137" s="171"/>
      <c r="L137" s="173"/>
      <c r="M137" s="173"/>
      <c r="N137" s="173"/>
      <c r="O137" s="173"/>
      <c r="P137" s="173"/>
      <c r="Q137" s="173"/>
      <c r="R137" s="135"/>
      <c r="S137" s="143"/>
      <c r="T137" s="2"/>
    </row>
    <row r="138" spans="1:20" ht="31.5" x14ac:dyDescent="0.25">
      <c r="A138" s="135">
        <v>1</v>
      </c>
      <c r="B138" s="223" t="s">
        <v>438</v>
      </c>
      <c r="C138" s="162"/>
      <c r="D138" s="245"/>
      <c r="E138" s="245">
        <v>1</v>
      </c>
      <c r="F138" s="245"/>
      <c r="G138" s="246"/>
      <c r="H138" s="171">
        <v>3000000000</v>
      </c>
      <c r="I138" s="171">
        <v>2993125000</v>
      </c>
      <c r="J138" s="172"/>
      <c r="K138" s="171"/>
      <c r="L138" s="173"/>
      <c r="M138" s="173"/>
      <c r="N138" s="173">
        <v>1</v>
      </c>
      <c r="O138" s="173"/>
      <c r="P138" s="173"/>
      <c r="Q138" s="173">
        <v>1</v>
      </c>
      <c r="R138" s="135"/>
      <c r="S138" s="138" t="s">
        <v>77</v>
      </c>
      <c r="T138" s="2"/>
    </row>
    <row r="139" spans="1:20" ht="31.5" x14ac:dyDescent="0.25">
      <c r="A139" s="135">
        <v>2</v>
      </c>
      <c r="B139" s="223" t="s">
        <v>439</v>
      </c>
      <c r="C139" s="162"/>
      <c r="D139" s="245"/>
      <c r="E139" s="245">
        <v>1</v>
      </c>
      <c r="F139" s="245"/>
      <c r="G139" s="246"/>
      <c r="H139" s="171">
        <v>1500000000</v>
      </c>
      <c r="I139" s="171">
        <v>1495982000</v>
      </c>
      <c r="J139" s="172"/>
      <c r="K139" s="171"/>
      <c r="L139" s="173"/>
      <c r="M139" s="173"/>
      <c r="N139" s="173">
        <v>1</v>
      </c>
      <c r="O139" s="173"/>
      <c r="P139" s="173"/>
      <c r="Q139" s="173">
        <v>1</v>
      </c>
      <c r="R139" s="135"/>
      <c r="S139" s="138" t="s">
        <v>81</v>
      </c>
      <c r="T139" s="2"/>
    </row>
    <row r="140" spans="1:20" ht="15.75" x14ac:dyDescent="0.25">
      <c r="A140" s="135"/>
      <c r="B140" s="223"/>
      <c r="C140" s="162"/>
      <c r="D140" s="245"/>
      <c r="E140" s="245"/>
      <c r="F140" s="245"/>
      <c r="G140" s="246"/>
      <c r="H140" s="171"/>
      <c r="I140" s="171"/>
      <c r="J140" s="172"/>
      <c r="K140" s="171"/>
      <c r="L140" s="173"/>
      <c r="M140" s="173"/>
      <c r="N140" s="173"/>
      <c r="O140" s="173"/>
      <c r="P140" s="173"/>
      <c r="Q140" s="173"/>
      <c r="R140" s="135"/>
      <c r="S140" s="143"/>
      <c r="T140" s="2"/>
    </row>
    <row r="141" spans="1:20" ht="15.75" x14ac:dyDescent="0.25">
      <c r="A141" s="222"/>
      <c r="B141" s="247"/>
      <c r="C141" s="248"/>
      <c r="D141" s="251">
        <f t="shared" ref="D141:S141" si="14">SUM(D138:D140)</f>
        <v>0</v>
      </c>
      <c r="E141" s="251">
        <f t="shared" si="14"/>
        <v>2</v>
      </c>
      <c r="F141" s="251">
        <f t="shared" si="14"/>
        <v>0</v>
      </c>
      <c r="G141" s="251">
        <f t="shared" si="14"/>
        <v>0</v>
      </c>
      <c r="H141" s="251">
        <f t="shared" si="14"/>
        <v>4500000000</v>
      </c>
      <c r="I141" s="251">
        <f t="shared" si="14"/>
        <v>4489107000</v>
      </c>
      <c r="J141" s="251">
        <f t="shared" si="14"/>
        <v>0</v>
      </c>
      <c r="K141" s="251">
        <f t="shared" si="14"/>
        <v>0</v>
      </c>
      <c r="L141" s="251">
        <f t="shared" si="14"/>
        <v>0</v>
      </c>
      <c r="M141" s="251">
        <f t="shared" si="14"/>
        <v>0</v>
      </c>
      <c r="N141" s="251">
        <f t="shared" si="14"/>
        <v>2</v>
      </c>
      <c r="O141" s="251">
        <f t="shared" si="14"/>
        <v>0</v>
      </c>
      <c r="P141" s="251">
        <f t="shared" si="14"/>
        <v>0</v>
      </c>
      <c r="Q141" s="251">
        <f t="shared" si="14"/>
        <v>2</v>
      </c>
      <c r="R141" s="251">
        <f t="shared" si="14"/>
        <v>0</v>
      </c>
      <c r="S141" s="251">
        <f t="shared" si="14"/>
        <v>0</v>
      </c>
      <c r="T141" s="2"/>
    </row>
    <row r="142" spans="1:20" ht="15.75" x14ac:dyDescent="0.25">
      <c r="A142" s="135"/>
      <c r="B142" s="223"/>
      <c r="C142" s="162"/>
      <c r="D142" s="245"/>
      <c r="E142" s="245"/>
      <c r="F142" s="245"/>
      <c r="G142" s="246"/>
      <c r="H142" s="171"/>
      <c r="I142" s="171"/>
      <c r="J142" s="172"/>
      <c r="K142" s="171"/>
      <c r="L142" s="173"/>
      <c r="M142" s="173"/>
      <c r="N142" s="173"/>
      <c r="O142" s="173"/>
      <c r="P142" s="173"/>
      <c r="Q142" s="173"/>
      <c r="R142" s="135"/>
      <c r="S142" s="143"/>
      <c r="T142" s="2"/>
    </row>
    <row r="143" spans="1:20" ht="15.75" x14ac:dyDescent="0.25">
      <c r="A143" s="174"/>
      <c r="B143" s="536" t="s">
        <v>21</v>
      </c>
      <c r="C143" s="537"/>
      <c r="D143" s="175">
        <f t="shared" ref="D143:S143" si="15">D75+D70+D84+D89+D108+D102+D116+D119+D124+D136+D141</f>
        <v>10</v>
      </c>
      <c r="E143" s="175">
        <f t="shared" si="15"/>
        <v>76</v>
      </c>
      <c r="F143" s="175">
        <f t="shared" si="15"/>
        <v>14</v>
      </c>
      <c r="G143" s="175">
        <f t="shared" si="15"/>
        <v>1</v>
      </c>
      <c r="H143" s="175">
        <f t="shared" si="15"/>
        <v>220537597000</v>
      </c>
      <c r="I143" s="175">
        <f t="shared" si="15"/>
        <v>218698053682</v>
      </c>
      <c r="J143" s="175">
        <f t="shared" si="15"/>
        <v>187771897500</v>
      </c>
      <c r="K143" s="175">
        <f t="shared" si="15"/>
        <v>0</v>
      </c>
      <c r="L143" s="175">
        <f t="shared" si="15"/>
        <v>0</v>
      </c>
      <c r="M143" s="175">
        <f t="shared" si="15"/>
        <v>15043059500</v>
      </c>
      <c r="N143" s="175">
        <f t="shared" si="15"/>
        <v>92</v>
      </c>
      <c r="O143" s="175">
        <f t="shared" si="15"/>
        <v>2</v>
      </c>
      <c r="P143" s="175">
        <f t="shared" si="15"/>
        <v>7</v>
      </c>
      <c r="Q143" s="175">
        <f t="shared" si="15"/>
        <v>12</v>
      </c>
      <c r="R143" s="175">
        <f t="shared" si="15"/>
        <v>89</v>
      </c>
      <c r="S143" s="175">
        <f t="shared" si="15"/>
        <v>0</v>
      </c>
      <c r="T143" s="2"/>
    </row>
    <row r="144" spans="1:20" ht="15.75" x14ac:dyDescent="0.25">
      <c r="A144" s="174"/>
      <c r="B144" s="534" t="s">
        <v>28</v>
      </c>
      <c r="C144" s="535"/>
      <c r="D144" s="176"/>
      <c r="E144" s="538">
        <f>D143+E143+F143+G143</f>
        <v>101</v>
      </c>
      <c r="F144" s="538"/>
      <c r="G144" s="177"/>
      <c r="H144" s="178"/>
      <c r="I144" s="178" t="s">
        <v>70</v>
      </c>
      <c r="J144" s="179"/>
      <c r="K144" s="178"/>
      <c r="L144" s="180"/>
      <c r="M144" s="180"/>
      <c r="N144" s="181"/>
      <c r="O144" s="182">
        <f>N143+O143+P143</f>
        <v>101</v>
      </c>
      <c r="P144" s="183"/>
      <c r="Q144" s="510">
        <f>Q143+R143</f>
        <v>101</v>
      </c>
      <c r="R144" s="511"/>
      <c r="S144" s="87"/>
      <c r="T144" s="2"/>
    </row>
    <row r="145" spans="1:20" ht="15.75" x14ac:dyDescent="0.25">
      <c r="A145" s="184"/>
      <c r="B145" s="185"/>
      <c r="C145" s="186"/>
      <c r="D145" s="187"/>
      <c r="E145" s="187"/>
      <c r="F145" s="187"/>
      <c r="G145" s="188"/>
      <c r="H145" s="189"/>
      <c r="I145" s="189"/>
      <c r="J145" s="190"/>
      <c r="K145" s="190"/>
      <c r="L145" s="191"/>
      <c r="M145" s="191"/>
      <c r="N145" s="191"/>
      <c r="O145" s="191"/>
      <c r="P145" s="191"/>
      <c r="Q145" s="191"/>
      <c r="R145" s="187"/>
      <c r="S145" s="187"/>
      <c r="T145" s="2"/>
    </row>
    <row r="146" spans="1:20" ht="15.75" x14ac:dyDescent="0.25">
      <c r="A146" s="184"/>
      <c r="B146" s="185"/>
      <c r="C146" s="186"/>
      <c r="D146" s="187"/>
      <c r="E146" s="187"/>
      <c r="F146" s="187"/>
      <c r="G146" s="188"/>
      <c r="H146" s="189"/>
      <c r="I146" s="189"/>
      <c r="J146" s="190"/>
      <c r="K146" s="190"/>
      <c r="L146" s="191"/>
      <c r="M146" s="191"/>
      <c r="N146" s="191"/>
      <c r="O146" s="191"/>
      <c r="P146" s="191"/>
      <c r="Q146" s="191"/>
      <c r="R146" s="187"/>
      <c r="S146" s="187"/>
      <c r="T146" s="2"/>
    </row>
    <row r="147" spans="1:20" ht="15.75" x14ac:dyDescent="0.25">
      <c r="A147" s="184"/>
      <c r="B147" s="185"/>
      <c r="C147" s="186"/>
      <c r="D147" s="187"/>
      <c r="E147" s="187"/>
      <c r="F147" s="187"/>
      <c r="G147" s="187"/>
      <c r="H147" s="192"/>
      <c r="I147" s="193"/>
      <c r="J147" s="193"/>
      <c r="K147" s="191"/>
      <c r="L147" s="193"/>
      <c r="M147" s="193"/>
      <c r="N147" s="193"/>
      <c r="O147" s="193"/>
      <c r="P147" s="193"/>
      <c r="Q147" s="193"/>
      <c r="R147" s="194"/>
      <c r="S147" s="194"/>
      <c r="T147" s="2"/>
    </row>
    <row r="148" spans="1:20" ht="15.75" x14ac:dyDescent="0.25">
      <c r="A148" s="533" t="s">
        <v>55</v>
      </c>
      <c r="B148" s="533"/>
      <c r="C148" s="470" t="s">
        <v>20</v>
      </c>
      <c r="D148" s="187"/>
      <c r="E148" s="187"/>
      <c r="F148" s="187"/>
      <c r="G148" s="187"/>
      <c r="H148" s="196"/>
      <c r="I148" s="196"/>
      <c r="J148" s="196"/>
      <c r="K148" s="191"/>
      <c r="L148" s="197"/>
      <c r="M148" s="532" t="s">
        <v>78</v>
      </c>
      <c r="N148" s="532"/>
      <c r="O148" s="532"/>
      <c r="P148" s="532"/>
      <c r="Q148" s="532"/>
      <c r="R148" s="532"/>
      <c r="S148" s="194"/>
      <c r="T148" s="2"/>
    </row>
    <row r="149" spans="1:20" ht="15.75" x14ac:dyDescent="0.25">
      <c r="A149" s="198" t="s">
        <v>64</v>
      </c>
      <c r="B149" s="199" t="s">
        <v>56</v>
      </c>
      <c r="C149" s="364">
        <f>D143</f>
        <v>10</v>
      </c>
      <c r="D149" s="187"/>
      <c r="E149" s="187"/>
      <c r="F149" s="187"/>
      <c r="G149" s="187"/>
      <c r="H149" s="201"/>
      <c r="I149" s="201"/>
      <c r="J149" s="202"/>
      <c r="K149" s="191"/>
      <c r="M149" s="528" t="s">
        <v>79</v>
      </c>
      <c r="N149" s="528"/>
      <c r="O149" s="528"/>
      <c r="P149" s="528"/>
      <c r="Q149" s="528"/>
      <c r="R149" s="528"/>
      <c r="S149" s="194"/>
      <c r="T149" s="2"/>
    </row>
    <row r="150" spans="1:20" ht="15.75" x14ac:dyDescent="0.25">
      <c r="A150" s="198" t="s">
        <v>65</v>
      </c>
      <c r="B150" s="199" t="s">
        <v>57</v>
      </c>
      <c r="C150" s="364">
        <f>E143</f>
        <v>76</v>
      </c>
      <c r="D150" s="187"/>
      <c r="E150" s="187"/>
      <c r="F150" s="187"/>
      <c r="G150" s="187"/>
      <c r="H150" s="201"/>
      <c r="I150" s="201"/>
      <c r="J150" s="203"/>
      <c r="K150" s="191"/>
      <c r="M150" s="185"/>
      <c r="N150" s="185"/>
      <c r="O150" s="185"/>
      <c r="P150" s="185"/>
      <c r="Q150" s="185"/>
      <c r="R150" s="194"/>
      <c r="S150" s="194"/>
      <c r="T150" s="2"/>
    </row>
    <row r="151" spans="1:20" ht="31.5" x14ac:dyDescent="0.25">
      <c r="A151" s="204" t="s">
        <v>66</v>
      </c>
      <c r="B151" s="205" t="s">
        <v>58</v>
      </c>
      <c r="C151" s="364">
        <f>F143</f>
        <v>14</v>
      </c>
      <c r="D151" s="206"/>
      <c r="E151" s="206"/>
      <c r="F151" s="206"/>
      <c r="G151" s="187"/>
      <c r="H151" s="190"/>
      <c r="I151" s="190"/>
      <c r="J151" s="190"/>
      <c r="K151" s="190"/>
      <c r="M151" s="185"/>
      <c r="N151" s="185"/>
      <c r="O151" s="185"/>
      <c r="P151" s="185"/>
      <c r="Q151" s="185"/>
      <c r="R151" s="194"/>
      <c r="S151" s="194"/>
      <c r="T151" s="2"/>
    </row>
    <row r="152" spans="1:20" ht="15.75" x14ac:dyDescent="0.25">
      <c r="A152" s="204" t="s">
        <v>67</v>
      </c>
      <c r="B152" s="205" t="s">
        <v>59</v>
      </c>
      <c r="C152" s="364">
        <f>G143</f>
        <v>1</v>
      </c>
      <c r="D152" s="206"/>
      <c r="E152" s="206"/>
      <c r="F152" s="206"/>
      <c r="G152" s="187"/>
      <c r="H152" s="197"/>
      <c r="I152" s="197"/>
      <c r="J152" s="192"/>
      <c r="K152" s="192"/>
      <c r="M152" s="185"/>
      <c r="N152" s="185"/>
      <c r="O152" s="185"/>
      <c r="P152" s="185"/>
      <c r="Q152" s="185"/>
      <c r="R152" s="194"/>
      <c r="S152" s="194"/>
      <c r="T152" s="2"/>
    </row>
    <row r="153" spans="1:20" ht="15.75" x14ac:dyDescent="0.25">
      <c r="A153" s="207"/>
      <c r="B153" s="167" t="s">
        <v>20</v>
      </c>
      <c r="C153" s="365">
        <f>SUM(C149:C152)</f>
        <v>101</v>
      </c>
      <c r="D153" s="209"/>
      <c r="E153" s="209"/>
      <c r="F153" s="209"/>
      <c r="G153" s="210"/>
      <c r="H153" s="192"/>
      <c r="I153" s="192"/>
      <c r="J153" s="192"/>
      <c r="K153" s="192"/>
      <c r="M153" s="526" t="s">
        <v>32</v>
      </c>
      <c r="N153" s="526"/>
      <c r="O153" s="526"/>
      <c r="P153" s="526"/>
      <c r="Q153" s="526"/>
      <c r="R153" s="526"/>
      <c r="S153" s="194"/>
      <c r="T153" s="2"/>
    </row>
    <row r="154" spans="1:20" ht="15.75" x14ac:dyDescent="0.25">
      <c r="A154" s="197"/>
      <c r="B154" s="185"/>
      <c r="C154" s="186"/>
      <c r="D154" s="187"/>
      <c r="E154" s="187"/>
      <c r="F154" s="187"/>
      <c r="G154" s="211"/>
      <c r="H154" s="192"/>
      <c r="I154" s="192"/>
      <c r="J154" s="212"/>
      <c r="K154" s="213"/>
      <c r="M154" s="532" t="s">
        <v>33</v>
      </c>
      <c r="N154" s="532"/>
      <c r="O154" s="532"/>
      <c r="P154" s="532"/>
      <c r="Q154" s="532"/>
      <c r="R154" s="532"/>
      <c r="S154" s="194"/>
      <c r="T154" s="2"/>
    </row>
    <row r="155" spans="1:20" ht="15.75" x14ac:dyDescent="0.25">
      <c r="A155" s="197"/>
      <c r="B155" s="186"/>
      <c r="C155" s="186"/>
      <c r="D155" s="187"/>
      <c r="E155" s="187"/>
      <c r="F155" s="187"/>
      <c r="G155" s="214"/>
      <c r="H155" s="215"/>
      <c r="I155" s="186"/>
      <c r="J155" s="186"/>
      <c r="K155" s="186"/>
      <c r="M155" s="215"/>
      <c r="N155" s="187"/>
      <c r="O155" s="187"/>
      <c r="P155" s="187"/>
      <c r="Q155" s="187"/>
      <c r="R155" s="186"/>
      <c r="S155" s="186"/>
      <c r="T155" s="2"/>
    </row>
    <row r="156" spans="1:20" ht="15.75" x14ac:dyDescent="0.25">
      <c r="A156" s="197"/>
      <c r="B156" s="186"/>
      <c r="C156" s="186"/>
      <c r="D156" s="187"/>
      <c r="E156" s="187"/>
      <c r="F156" s="187"/>
      <c r="G156" s="187"/>
      <c r="H156" s="186"/>
      <c r="I156" s="186"/>
      <c r="J156" s="186"/>
      <c r="K156" s="186"/>
      <c r="L156" s="185"/>
      <c r="M156" s="185"/>
      <c r="N156" s="185"/>
      <c r="O156" s="185"/>
      <c r="P156" s="185"/>
      <c r="Q156" s="185"/>
      <c r="R156" s="186"/>
      <c r="S156" s="186"/>
      <c r="T156" s="2"/>
    </row>
    <row r="157" spans="1:20" x14ac:dyDescent="0.25">
      <c r="A157" s="2"/>
      <c r="B157" s="36"/>
      <c r="C157" s="36"/>
      <c r="D157" s="106"/>
      <c r="E157" s="106"/>
      <c r="F157" s="106"/>
      <c r="G157" s="106"/>
      <c r="H157" s="36"/>
      <c r="I157" s="36"/>
      <c r="J157" s="36"/>
      <c r="K157" s="36"/>
      <c r="L157" s="35"/>
      <c r="M157" s="35"/>
      <c r="N157" s="35"/>
      <c r="O157" s="35"/>
      <c r="P157" s="35"/>
      <c r="Q157" s="35"/>
      <c r="R157" s="36"/>
      <c r="S157" s="36"/>
      <c r="T157" s="2"/>
    </row>
  </sheetData>
  <mergeCells count="38">
    <mergeCell ref="K50:L50"/>
    <mergeCell ref="A2:S2"/>
    <mergeCell ref="A3:S3"/>
    <mergeCell ref="A4:S4"/>
    <mergeCell ref="A5:S5"/>
    <mergeCell ref="B6:R6"/>
    <mergeCell ref="A7:A8"/>
    <mergeCell ref="B7:B8"/>
    <mergeCell ref="C7:C8"/>
    <mergeCell ref="D7:G7"/>
    <mergeCell ref="H7:H8"/>
    <mergeCell ref="I7:I8"/>
    <mergeCell ref="K7:L7"/>
    <mergeCell ref="N7:P7"/>
    <mergeCell ref="Q7:S7"/>
    <mergeCell ref="B10:C10"/>
    <mergeCell ref="B120:C120"/>
    <mergeCell ref="K53:L53"/>
    <mergeCell ref="B70:C70"/>
    <mergeCell ref="B71:C71"/>
    <mergeCell ref="B75:C75"/>
    <mergeCell ref="B76:C76"/>
    <mergeCell ref="B84:C84"/>
    <mergeCell ref="B85:C85"/>
    <mergeCell ref="B90:C90"/>
    <mergeCell ref="B103:C103"/>
    <mergeCell ref="B109:C109"/>
    <mergeCell ref="B117:C117"/>
    <mergeCell ref="M149:R149"/>
    <mergeCell ref="M153:R153"/>
    <mergeCell ref="M154:R154"/>
    <mergeCell ref="B125:C125"/>
    <mergeCell ref="B143:C143"/>
    <mergeCell ref="B144:C144"/>
    <mergeCell ref="E144:F144"/>
    <mergeCell ref="Q144:R144"/>
    <mergeCell ref="A148:B148"/>
    <mergeCell ref="M148:R14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58"/>
  <sheetViews>
    <sheetView topLeftCell="A40" workbookViewId="0">
      <selection activeCell="C45" sqref="C45"/>
    </sheetView>
  </sheetViews>
  <sheetFormatPr defaultRowHeight="12.75" x14ac:dyDescent="0.25"/>
  <cols>
    <col min="1" max="1" width="5.28515625" style="52" customWidth="1"/>
    <col min="2" max="2" width="18.7109375" style="2" customWidth="1"/>
    <col min="3" max="3" width="62.28515625" style="2" customWidth="1"/>
    <col min="4" max="7" width="6.5703125" style="52" customWidth="1"/>
    <col min="8" max="8" width="21.42578125" style="2" customWidth="1"/>
    <col min="9" max="9" width="19.85546875" style="2" customWidth="1"/>
    <col min="10" max="10" width="19.5703125" style="2" customWidth="1"/>
    <col min="11" max="11" width="15.7109375" style="2" customWidth="1"/>
    <col min="12" max="12" width="23.85546875" style="2" customWidth="1"/>
    <col min="13" max="13" width="18" style="2" customWidth="1"/>
    <col min="14" max="14" width="5.85546875" style="2" customWidth="1"/>
    <col min="15" max="15" width="6.85546875" style="2" customWidth="1"/>
    <col min="16" max="16" width="5.85546875" style="2" customWidth="1"/>
    <col min="17" max="18" width="6.85546875" style="2" customWidth="1"/>
    <col min="19" max="19" width="12.7109375" style="2" customWidth="1"/>
    <col min="20" max="20" width="15.7109375" style="1" customWidth="1"/>
    <col min="21" max="22" width="9.140625" style="2"/>
    <col min="23" max="23" width="40.140625" style="2" customWidth="1"/>
    <col min="24" max="24" width="9.140625" style="2"/>
    <col min="25" max="25" width="31" style="2" customWidth="1"/>
    <col min="26" max="26" width="3" style="2" customWidth="1"/>
    <col min="27" max="16384" width="9.140625" style="2"/>
  </cols>
  <sheetData>
    <row r="2" spans="1:23" ht="15.75" x14ac:dyDescent="0.25">
      <c r="A2" s="529" t="s">
        <v>183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</row>
    <row r="3" spans="1:23" ht="15.75" x14ac:dyDescent="0.25">
      <c r="A3" s="529" t="s">
        <v>2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</row>
    <row r="4" spans="1:23" ht="15.75" x14ac:dyDescent="0.25">
      <c r="A4" s="529" t="s">
        <v>38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</row>
    <row r="5" spans="1:23" ht="15.75" x14ac:dyDescent="0.25">
      <c r="A5" s="530" t="s">
        <v>482</v>
      </c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  <c r="S5" s="530"/>
    </row>
    <row r="6" spans="1:23" s="1" customFormat="1" x14ac:dyDescent="0.25">
      <c r="A6" s="52"/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  <c r="M6" s="531"/>
      <c r="N6" s="531"/>
      <c r="O6" s="531"/>
      <c r="P6" s="531"/>
      <c r="Q6" s="531"/>
      <c r="R6" s="531"/>
      <c r="S6" s="492"/>
    </row>
    <row r="7" spans="1:23" s="1" customFormat="1" x14ac:dyDescent="0.25">
      <c r="A7" s="520" t="s">
        <v>19</v>
      </c>
      <c r="B7" s="522" t="s">
        <v>39</v>
      </c>
      <c r="C7" s="524" t="s">
        <v>13</v>
      </c>
      <c r="D7" s="507" t="s">
        <v>14</v>
      </c>
      <c r="E7" s="508"/>
      <c r="F7" s="508"/>
      <c r="G7" s="509"/>
      <c r="H7" s="524" t="s">
        <v>3</v>
      </c>
      <c r="I7" s="524" t="s">
        <v>4</v>
      </c>
      <c r="J7" s="4" t="s">
        <v>5</v>
      </c>
      <c r="K7" s="507" t="s">
        <v>6</v>
      </c>
      <c r="L7" s="509"/>
      <c r="M7" s="3" t="s">
        <v>7</v>
      </c>
      <c r="N7" s="507" t="s">
        <v>26</v>
      </c>
      <c r="O7" s="508"/>
      <c r="P7" s="508"/>
      <c r="Q7" s="507" t="s">
        <v>8</v>
      </c>
      <c r="R7" s="508"/>
      <c r="S7" s="509"/>
    </row>
    <row r="8" spans="1:23" s="1" customFormat="1" ht="25.5" x14ac:dyDescent="0.25">
      <c r="A8" s="521"/>
      <c r="B8" s="523"/>
      <c r="C8" s="525"/>
      <c r="D8" s="3" t="s">
        <v>15</v>
      </c>
      <c r="E8" s="3" t="s">
        <v>16</v>
      </c>
      <c r="F8" s="3" t="s">
        <v>17</v>
      </c>
      <c r="G8" s="5" t="s">
        <v>18</v>
      </c>
      <c r="H8" s="525"/>
      <c r="I8" s="525"/>
      <c r="J8" s="4"/>
      <c r="K8" s="4" t="s">
        <v>9</v>
      </c>
      <c r="L8" s="3" t="s">
        <v>12</v>
      </c>
      <c r="M8" s="3"/>
      <c r="N8" s="71" t="s">
        <v>22</v>
      </c>
      <c r="O8" s="91" t="s">
        <v>27</v>
      </c>
      <c r="P8" s="120" t="s">
        <v>43</v>
      </c>
      <c r="Q8" s="4" t="s">
        <v>29</v>
      </c>
      <c r="R8" s="4" t="s">
        <v>30</v>
      </c>
      <c r="S8" s="83" t="s">
        <v>8</v>
      </c>
    </row>
    <row r="9" spans="1:23" s="1" customFormat="1" x14ac:dyDescent="0.25">
      <c r="A9" s="34">
        <v>1</v>
      </c>
      <c r="B9" s="493">
        <v>2</v>
      </c>
      <c r="C9" s="67">
        <v>3</v>
      </c>
      <c r="D9" s="67">
        <v>4</v>
      </c>
      <c r="E9" s="67">
        <v>5</v>
      </c>
      <c r="F9" s="67">
        <v>6</v>
      </c>
      <c r="G9" s="10">
        <v>7</v>
      </c>
      <c r="H9" s="10">
        <v>8</v>
      </c>
      <c r="I9" s="10">
        <v>9</v>
      </c>
      <c r="J9" s="10">
        <v>10</v>
      </c>
      <c r="K9" s="12">
        <v>11</v>
      </c>
      <c r="L9" s="73">
        <v>12</v>
      </c>
      <c r="M9" s="12">
        <v>13</v>
      </c>
      <c r="N9" s="12">
        <v>14</v>
      </c>
      <c r="O9" s="92">
        <v>15</v>
      </c>
      <c r="P9" s="12">
        <v>16</v>
      </c>
      <c r="Q9" s="12">
        <v>17</v>
      </c>
      <c r="R9" s="13">
        <v>18</v>
      </c>
      <c r="S9" s="13">
        <v>19</v>
      </c>
    </row>
    <row r="10" spans="1:23" s="1" customFormat="1" ht="15.75" x14ac:dyDescent="0.25">
      <c r="A10" s="233" t="s">
        <v>99</v>
      </c>
      <c r="B10" s="514" t="s">
        <v>35</v>
      </c>
      <c r="C10" s="515"/>
      <c r="D10" s="234"/>
      <c r="E10" s="234"/>
      <c r="F10" s="234"/>
      <c r="G10" s="235"/>
      <c r="H10" s="235"/>
      <c r="I10" s="235"/>
      <c r="J10" s="235"/>
      <c r="K10" s="236"/>
      <c r="L10" s="237"/>
      <c r="M10" s="238"/>
      <c r="N10" s="238"/>
      <c r="O10" s="238"/>
      <c r="P10" s="238"/>
      <c r="Q10" s="238"/>
      <c r="R10" s="233"/>
      <c r="S10" s="233"/>
    </row>
    <row r="11" spans="1:23" s="1" customFormat="1" ht="47.25" x14ac:dyDescent="0.25">
      <c r="A11" s="124">
        <v>1</v>
      </c>
      <c r="B11" s="231"/>
      <c r="C11" s="125" t="s">
        <v>34</v>
      </c>
      <c r="D11" s="126"/>
      <c r="E11" s="126">
        <v>1</v>
      </c>
      <c r="F11" s="126"/>
      <c r="G11" s="127" t="s">
        <v>70</v>
      </c>
      <c r="H11" s="128">
        <v>28500000000</v>
      </c>
      <c r="I11" s="128">
        <v>28445380000</v>
      </c>
      <c r="J11" s="129">
        <v>27555996000</v>
      </c>
      <c r="K11" s="125" t="s">
        <v>60</v>
      </c>
      <c r="L11" s="125" t="s">
        <v>61</v>
      </c>
      <c r="M11" s="130">
        <f t="shared" ref="M11:M49" si="0">H11-J11</f>
        <v>944004000</v>
      </c>
      <c r="N11" s="274"/>
      <c r="O11" s="275"/>
      <c r="P11" s="274">
        <v>1</v>
      </c>
      <c r="Q11" s="276"/>
      <c r="R11" s="134">
        <v>1</v>
      </c>
      <c r="S11" s="254" t="s">
        <v>119</v>
      </c>
    </row>
    <row r="12" spans="1:23" s="1" customFormat="1" ht="47.25" x14ac:dyDescent="0.25">
      <c r="A12" s="135">
        <v>2</v>
      </c>
      <c r="B12" s="232"/>
      <c r="C12" s="136" t="s">
        <v>37</v>
      </c>
      <c r="D12" s="137"/>
      <c r="E12" s="137">
        <v>1</v>
      </c>
      <c r="F12" s="137"/>
      <c r="G12" s="138"/>
      <c r="H12" s="139">
        <v>9000000000</v>
      </c>
      <c r="I12" s="139">
        <v>8983660000</v>
      </c>
      <c r="J12" s="140">
        <v>8660461000</v>
      </c>
      <c r="K12" s="136" t="s">
        <v>62</v>
      </c>
      <c r="L12" s="136" t="s">
        <v>63</v>
      </c>
      <c r="M12" s="130">
        <f t="shared" si="0"/>
        <v>339539000</v>
      </c>
      <c r="N12" s="275"/>
      <c r="O12" s="275"/>
      <c r="P12" s="275">
        <v>1</v>
      </c>
      <c r="Q12" s="277"/>
      <c r="R12" s="142">
        <v>1</v>
      </c>
      <c r="S12" s="254" t="s">
        <v>119</v>
      </c>
    </row>
    <row r="13" spans="1:23" s="66" customFormat="1" ht="47.25" x14ac:dyDescent="0.25">
      <c r="A13" s="124">
        <v>3</v>
      </c>
      <c r="B13" s="144"/>
      <c r="C13" s="136" t="s">
        <v>42</v>
      </c>
      <c r="D13" s="137"/>
      <c r="E13" s="137">
        <v>1</v>
      </c>
      <c r="F13" s="137"/>
      <c r="G13" s="143"/>
      <c r="H13" s="145">
        <v>4500000000</v>
      </c>
      <c r="I13" s="145">
        <v>4497800000</v>
      </c>
      <c r="J13" s="146">
        <v>4221174000</v>
      </c>
      <c r="K13" s="147" t="s">
        <v>62</v>
      </c>
      <c r="L13" s="147" t="s">
        <v>63</v>
      </c>
      <c r="M13" s="130">
        <f t="shared" si="0"/>
        <v>278826000</v>
      </c>
      <c r="N13" s="275"/>
      <c r="O13" s="275"/>
      <c r="P13" s="275">
        <v>1</v>
      </c>
      <c r="Q13" s="275"/>
      <c r="R13" s="138">
        <v>1</v>
      </c>
      <c r="S13" s="258" t="s">
        <v>119</v>
      </c>
    </row>
    <row r="14" spans="1:23" s="66" customFormat="1" ht="63" x14ac:dyDescent="0.25">
      <c r="A14" s="135">
        <v>4</v>
      </c>
      <c r="B14" s="144"/>
      <c r="C14" s="136" t="s">
        <v>48</v>
      </c>
      <c r="D14" s="137"/>
      <c r="E14" s="137"/>
      <c r="F14" s="137">
        <v>1</v>
      </c>
      <c r="G14" s="143"/>
      <c r="H14" s="145">
        <v>130000000</v>
      </c>
      <c r="I14" s="145">
        <v>129990000</v>
      </c>
      <c r="J14" s="146">
        <v>129600000</v>
      </c>
      <c r="K14" s="147" t="s">
        <v>74</v>
      </c>
      <c r="L14" s="147" t="s">
        <v>75</v>
      </c>
      <c r="M14" s="130">
        <f t="shared" si="0"/>
        <v>400000</v>
      </c>
      <c r="N14" s="275">
        <v>1</v>
      </c>
      <c r="O14" s="275"/>
      <c r="P14" s="275"/>
      <c r="Q14" s="275"/>
      <c r="R14" s="138">
        <v>1</v>
      </c>
      <c r="S14" s="258" t="s">
        <v>119</v>
      </c>
      <c r="W14" s="269">
        <f>H14</f>
        <v>130000000</v>
      </c>
    </row>
    <row r="15" spans="1:23" s="66" customFormat="1" ht="63" x14ac:dyDescent="0.25">
      <c r="A15" s="124">
        <v>5</v>
      </c>
      <c r="B15" s="144"/>
      <c r="C15" s="136" t="s">
        <v>51</v>
      </c>
      <c r="D15" s="137"/>
      <c r="E15" s="137">
        <v>1</v>
      </c>
      <c r="F15" s="137"/>
      <c r="G15" s="143"/>
      <c r="H15" s="145">
        <v>2500000000</v>
      </c>
      <c r="I15" s="145">
        <v>2500000000</v>
      </c>
      <c r="J15" s="146">
        <v>2388410000</v>
      </c>
      <c r="K15" s="147" t="s">
        <v>115</v>
      </c>
      <c r="L15" s="147" t="s">
        <v>116</v>
      </c>
      <c r="M15" s="130">
        <f t="shared" si="0"/>
        <v>111590000</v>
      </c>
      <c r="N15" s="275">
        <v>1</v>
      </c>
      <c r="O15" s="275"/>
      <c r="P15" s="275"/>
      <c r="Q15" s="275"/>
      <c r="R15" s="138">
        <v>1</v>
      </c>
      <c r="S15" s="258" t="s">
        <v>119</v>
      </c>
    </row>
    <row r="16" spans="1:23" s="66" customFormat="1" ht="110.25" x14ac:dyDescent="0.25">
      <c r="A16" s="135">
        <v>6</v>
      </c>
      <c r="B16" s="144"/>
      <c r="C16" s="136" t="s">
        <v>54</v>
      </c>
      <c r="D16" s="137"/>
      <c r="E16" s="137"/>
      <c r="F16" s="137">
        <v>1</v>
      </c>
      <c r="G16" s="143"/>
      <c r="H16" s="145">
        <v>130000000</v>
      </c>
      <c r="I16" s="145">
        <v>129990000</v>
      </c>
      <c r="J16" s="146">
        <v>129654000</v>
      </c>
      <c r="K16" s="147" t="s">
        <v>97</v>
      </c>
      <c r="L16" s="147" t="s">
        <v>98</v>
      </c>
      <c r="M16" s="130">
        <f t="shared" si="0"/>
        <v>346000</v>
      </c>
      <c r="N16" s="275">
        <v>1</v>
      </c>
      <c r="O16" s="275"/>
      <c r="P16" s="275"/>
      <c r="Q16" s="275"/>
      <c r="R16" s="138">
        <v>1</v>
      </c>
      <c r="S16" s="258" t="s">
        <v>119</v>
      </c>
      <c r="W16" s="269">
        <f>H16</f>
        <v>130000000</v>
      </c>
    </row>
    <row r="17" spans="1:23" s="66" customFormat="1" ht="47.25" x14ac:dyDescent="0.25">
      <c r="A17" s="124">
        <v>7</v>
      </c>
      <c r="B17" s="144"/>
      <c r="C17" s="136" t="s">
        <v>41</v>
      </c>
      <c r="D17" s="137"/>
      <c r="E17" s="137">
        <v>1</v>
      </c>
      <c r="F17" s="137"/>
      <c r="G17" s="143"/>
      <c r="H17" s="145">
        <v>13500000000</v>
      </c>
      <c r="I17" s="145">
        <v>13482170000</v>
      </c>
      <c r="J17" s="146">
        <v>13002133000</v>
      </c>
      <c r="K17" s="147" t="s">
        <v>60</v>
      </c>
      <c r="L17" s="147" t="s">
        <v>61</v>
      </c>
      <c r="M17" s="130">
        <f t="shared" si="0"/>
        <v>497867000</v>
      </c>
      <c r="N17" s="275"/>
      <c r="O17" s="275"/>
      <c r="P17" s="275">
        <v>1</v>
      </c>
      <c r="Q17" s="275"/>
      <c r="R17" s="138">
        <v>1</v>
      </c>
      <c r="S17" s="258" t="s">
        <v>119</v>
      </c>
    </row>
    <row r="18" spans="1:23" s="66" customFormat="1" ht="94.5" x14ac:dyDescent="0.25">
      <c r="A18" s="135">
        <v>8</v>
      </c>
      <c r="B18" s="144"/>
      <c r="C18" s="136" t="s">
        <v>44</v>
      </c>
      <c r="D18" s="137"/>
      <c r="E18" s="137"/>
      <c r="F18" s="137">
        <v>1</v>
      </c>
      <c r="G18" s="143"/>
      <c r="H18" s="145">
        <v>450000000</v>
      </c>
      <c r="I18" s="145">
        <v>449870000</v>
      </c>
      <c r="J18" s="146">
        <v>399960000</v>
      </c>
      <c r="K18" s="147" t="s">
        <v>127</v>
      </c>
      <c r="L18" s="147" t="s">
        <v>139</v>
      </c>
      <c r="M18" s="130">
        <f t="shared" si="0"/>
        <v>50040000</v>
      </c>
      <c r="N18" s="275">
        <v>1</v>
      </c>
      <c r="O18" s="275"/>
      <c r="P18" s="275"/>
      <c r="Q18" s="275"/>
      <c r="R18" s="138">
        <v>1</v>
      </c>
      <c r="S18" s="258" t="s">
        <v>119</v>
      </c>
      <c r="W18" s="269">
        <f>H18</f>
        <v>450000000</v>
      </c>
    </row>
    <row r="19" spans="1:23" s="66" customFormat="1" ht="63" x14ac:dyDescent="0.25">
      <c r="A19" s="124">
        <v>9</v>
      </c>
      <c r="B19" s="144"/>
      <c r="C19" s="136" t="s">
        <v>52</v>
      </c>
      <c r="D19" s="137"/>
      <c r="E19" s="137"/>
      <c r="F19" s="137">
        <v>1</v>
      </c>
      <c r="G19" s="143"/>
      <c r="H19" s="145">
        <v>130000000</v>
      </c>
      <c r="I19" s="145">
        <v>129990000</v>
      </c>
      <c r="J19" s="146">
        <v>128299000</v>
      </c>
      <c r="K19" s="147" t="s">
        <v>129</v>
      </c>
      <c r="L19" s="147" t="s">
        <v>130</v>
      </c>
      <c r="M19" s="130">
        <f t="shared" si="0"/>
        <v>1701000</v>
      </c>
      <c r="N19" s="275">
        <v>1</v>
      </c>
      <c r="O19" s="275"/>
      <c r="P19" s="275"/>
      <c r="Q19" s="275"/>
      <c r="R19" s="138">
        <v>1</v>
      </c>
      <c r="S19" s="258" t="s">
        <v>119</v>
      </c>
      <c r="W19" s="269">
        <f>H19</f>
        <v>130000000</v>
      </c>
    </row>
    <row r="20" spans="1:23" s="66" customFormat="1" ht="47.25" x14ac:dyDescent="0.25">
      <c r="A20" s="135">
        <v>10</v>
      </c>
      <c r="B20" s="144"/>
      <c r="C20" s="136" t="s">
        <v>53</v>
      </c>
      <c r="D20" s="137"/>
      <c r="E20" s="137"/>
      <c r="F20" s="137">
        <v>1</v>
      </c>
      <c r="G20" s="143"/>
      <c r="H20" s="145">
        <v>130000000</v>
      </c>
      <c r="I20" s="145">
        <v>129990000</v>
      </c>
      <c r="J20" s="146">
        <v>128700000</v>
      </c>
      <c r="K20" s="147" t="s">
        <v>117</v>
      </c>
      <c r="L20" s="147" t="s">
        <v>118</v>
      </c>
      <c r="M20" s="130">
        <f t="shared" si="0"/>
        <v>1300000</v>
      </c>
      <c r="N20" s="275">
        <v>1</v>
      </c>
      <c r="O20" s="275"/>
      <c r="P20" s="275"/>
      <c r="Q20" s="275"/>
      <c r="R20" s="138">
        <v>1</v>
      </c>
      <c r="S20" s="258" t="s">
        <v>119</v>
      </c>
      <c r="W20" s="269">
        <f>H20</f>
        <v>130000000</v>
      </c>
    </row>
    <row r="21" spans="1:23" s="66" customFormat="1" ht="94.5" x14ac:dyDescent="0.25">
      <c r="A21" s="124">
        <v>11</v>
      </c>
      <c r="B21" s="144"/>
      <c r="C21" s="136" t="s">
        <v>80</v>
      </c>
      <c r="D21" s="137"/>
      <c r="E21" s="137">
        <v>1</v>
      </c>
      <c r="F21" s="137"/>
      <c r="G21" s="143"/>
      <c r="H21" s="145">
        <v>1700000000</v>
      </c>
      <c r="I21" s="145">
        <v>1692823000</v>
      </c>
      <c r="J21" s="146">
        <v>1512000000</v>
      </c>
      <c r="K21" s="147" t="s">
        <v>113</v>
      </c>
      <c r="L21" s="147" t="s">
        <v>114</v>
      </c>
      <c r="M21" s="130">
        <f t="shared" si="0"/>
        <v>188000000</v>
      </c>
      <c r="N21" s="275">
        <v>1</v>
      </c>
      <c r="O21" s="275"/>
      <c r="P21" s="275"/>
      <c r="Q21" s="275"/>
      <c r="R21" s="138">
        <v>1</v>
      </c>
      <c r="S21" s="258" t="s">
        <v>119</v>
      </c>
    </row>
    <row r="22" spans="1:23" s="1" customFormat="1" ht="63" x14ac:dyDescent="0.25">
      <c r="A22" s="135">
        <v>12</v>
      </c>
      <c r="B22" s="221"/>
      <c r="C22" s="136" t="s">
        <v>94</v>
      </c>
      <c r="D22" s="137"/>
      <c r="E22" s="137">
        <v>1</v>
      </c>
      <c r="F22" s="137"/>
      <c r="G22" s="143"/>
      <c r="H22" s="145">
        <v>2500000000</v>
      </c>
      <c r="I22" s="145">
        <v>2498781000</v>
      </c>
      <c r="J22" s="256">
        <v>2222077000</v>
      </c>
      <c r="K22" s="216" t="s">
        <v>121</v>
      </c>
      <c r="L22" s="216" t="s">
        <v>122</v>
      </c>
      <c r="M22" s="130">
        <f t="shared" si="0"/>
        <v>277923000</v>
      </c>
      <c r="N22" s="279">
        <v>1</v>
      </c>
      <c r="O22" s="279"/>
      <c r="P22" s="279"/>
      <c r="Q22" s="279"/>
      <c r="R22" s="138">
        <v>1</v>
      </c>
      <c r="S22" s="258" t="s">
        <v>119</v>
      </c>
    </row>
    <row r="23" spans="1:23" s="1" customFormat="1" ht="78.75" x14ac:dyDescent="0.25">
      <c r="A23" s="124">
        <v>13</v>
      </c>
      <c r="B23" s="149"/>
      <c r="C23" s="125" t="s">
        <v>92</v>
      </c>
      <c r="D23" s="126"/>
      <c r="E23" s="126">
        <v>1</v>
      </c>
      <c r="F23" s="126"/>
      <c r="G23" s="150"/>
      <c r="H23" s="151">
        <v>2300000000</v>
      </c>
      <c r="I23" s="151">
        <v>2255530000</v>
      </c>
      <c r="J23" s="257">
        <v>2135000000</v>
      </c>
      <c r="K23" s="152" t="s">
        <v>123</v>
      </c>
      <c r="L23" s="152" t="s">
        <v>124</v>
      </c>
      <c r="M23" s="130">
        <f t="shared" si="0"/>
        <v>165000000</v>
      </c>
      <c r="N23" s="278">
        <v>1</v>
      </c>
      <c r="O23" s="279"/>
      <c r="P23" s="278"/>
      <c r="Q23" s="278"/>
      <c r="R23" s="127">
        <v>1</v>
      </c>
      <c r="S23" s="254" t="s">
        <v>119</v>
      </c>
    </row>
    <row r="24" spans="1:23" s="1" customFormat="1" ht="63" x14ac:dyDescent="0.25">
      <c r="A24" s="135">
        <v>14</v>
      </c>
      <c r="B24" s="221"/>
      <c r="C24" s="136" t="s">
        <v>112</v>
      </c>
      <c r="D24" s="137"/>
      <c r="E24" s="137">
        <v>1</v>
      </c>
      <c r="F24" s="137"/>
      <c r="G24" s="143"/>
      <c r="H24" s="145">
        <v>8400000000</v>
      </c>
      <c r="I24" s="145">
        <v>8362757000</v>
      </c>
      <c r="J24" s="256">
        <v>7982966000</v>
      </c>
      <c r="K24" s="216" t="s">
        <v>146</v>
      </c>
      <c r="L24" s="216" t="s">
        <v>147</v>
      </c>
      <c r="M24" s="130">
        <f t="shared" si="0"/>
        <v>417034000</v>
      </c>
      <c r="N24" s="279">
        <v>1</v>
      </c>
      <c r="O24" s="279"/>
      <c r="P24" s="279"/>
      <c r="Q24" s="279"/>
      <c r="R24" s="138">
        <v>1</v>
      </c>
      <c r="S24" s="258" t="s">
        <v>119</v>
      </c>
    </row>
    <row r="25" spans="1:23" s="1" customFormat="1" ht="78.75" x14ac:dyDescent="0.25">
      <c r="A25" s="124">
        <v>15</v>
      </c>
      <c r="B25" s="292"/>
      <c r="C25" s="136" t="s">
        <v>105</v>
      </c>
      <c r="D25" s="137"/>
      <c r="E25" s="137"/>
      <c r="F25" s="137">
        <v>1</v>
      </c>
      <c r="G25" s="143"/>
      <c r="H25" s="145">
        <v>150000000</v>
      </c>
      <c r="I25" s="145">
        <v>150000000</v>
      </c>
      <c r="J25" s="293">
        <v>149320000</v>
      </c>
      <c r="K25" s="147" t="s">
        <v>157</v>
      </c>
      <c r="L25" s="147" t="s">
        <v>158</v>
      </c>
      <c r="M25" s="130">
        <f t="shared" si="0"/>
        <v>680000</v>
      </c>
      <c r="N25" s="279">
        <v>1</v>
      </c>
      <c r="O25" s="279"/>
      <c r="P25" s="279"/>
      <c r="Q25" s="279"/>
      <c r="R25" s="138">
        <v>1</v>
      </c>
      <c r="S25" s="258" t="s">
        <v>119</v>
      </c>
      <c r="W25" s="489">
        <f>H25</f>
        <v>150000000</v>
      </c>
    </row>
    <row r="26" spans="1:23" s="1" customFormat="1" ht="78.75" x14ac:dyDescent="0.25">
      <c r="A26" s="135">
        <v>16</v>
      </c>
      <c r="B26" s="292"/>
      <c r="C26" s="136" t="s">
        <v>104</v>
      </c>
      <c r="D26" s="137"/>
      <c r="E26" s="137"/>
      <c r="F26" s="137">
        <v>1</v>
      </c>
      <c r="G26" s="143"/>
      <c r="H26" s="145">
        <v>150000000</v>
      </c>
      <c r="I26" s="145">
        <v>150000000</v>
      </c>
      <c r="J26" s="293">
        <v>149340000</v>
      </c>
      <c r="K26" s="147" t="s">
        <v>157</v>
      </c>
      <c r="L26" s="147" t="s">
        <v>158</v>
      </c>
      <c r="M26" s="130">
        <f t="shared" si="0"/>
        <v>660000</v>
      </c>
      <c r="N26" s="279">
        <v>1</v>
      </c>
      <c r="O26" s="279"/>
      <c r="P26" s="279"/>
      <c r="Q26" s="279"/>
      <c r="R26" s="138">
        <v>1</v>
      </c>
      <c r="S26" s="258" t="s">
        <v>119</v>
      </c>
      <c r="W26" s="489">
        <f>H26</f>
        <v>150000000</v>
      </c>
    </row>
    <row r="27" spans="1:23" s="1" customFormat="1" ht="63" x14ac:dyDescent="0.25">
      <c r="A27" s="124">
        <v>17</v>
      </c>
      <c r="B27" s="292"/>
      <c r="C27" s="136" t="s">
        <v>148</v>
      </c>
      <c r="D27" s="137"/>
      <c r="E27" s="137"/>
      <c r="F27" s="137">
        <v>1</v>
      </c>
      <c r="G27" s="143"/>
      <c r="H27" s="145">
        <v>200000000</v>
      </c>
      <c r="I27" s="145">
        <v>199793000</v>
      </c>
      <c r="J27" s="293">
        <v>168799000</v>
      </c>
      <c r="K27" s="147" t="s">
        <v>184</v>
      </c>
      <c r="L27" s="147" t="s">
        <v>185</v>
      </c>
      <c r="M27" s="130">
        <f t="shared" si="0"/>
        <v>31201000</v>
      </c>
      <c r="N27" s="279">
        <v>1</v>
      </c>
      <c r="O27" s="279"/>
      <c r="P27" s="279"/>
      <c r="Q27" s="279"/>
      <c r="R27" s="138">
        <v>1</v>
      </c>
      <c r="S27" s="258" t="s">
        <v>119</v>
      </c>
      <c r="W27" s="489">
        <f>H27</f>
        <v>200000000</v>
      </c>
    </row>
    <row r="28" spans="1:23" s="66" customFormat="1" ht="78.75" x14ac:dyDescent="0.25">
      <c r="A28" s="135">
        <v>18</v>
      </c>
      <c r="B28" s="292"/>
      <c r="C28" s="136" t="s">
        <v>111</v>
      </c>
      <c r="D28" s="137"/>
      <c r="E28" s="137">
        <v>1</v>
      </c>
      <c r="F28" s="137"/>
      <c r="G28" s="143"/>
      <c r="H28" s="145">
        <v>3500000000</v>
      </c>
      <c r="I28" s="145">
        <v>3495164000</v>
      </c>
      <c r="J28" s="293">
        <v>3206860000</v>
      </c>
      <c r="K28" s="147" t="s">
        <v>199</v>
      </c>
      <c r="L28" s="147" t="s">
        <v>200</v>
      </c>
      <c r="M28" s="130">
        <f t="shared" si="0"/>
        <v>293140000</v>
      </c>
      <c r="N28" s="279">
        <v>1</v>
      </c>
      <c r="O28" s="279"/>
      <c r="P28" s="279"/>
      <c r="Q28" s="279"/>
      <c r="R28" s="138">
        <v>1</v>
      </c>
      <c r="S28" s="258" t="s">
        <v>119</v>
      </c>
    </row>
    <row r="29" spans="1:23" s="66" customFormat="1" ht="63" x14ac:dyDescent="0.25">
      <c r="A29" s="124">
        <v>19</v>
      </c>
      <c r="B29" s="292"/>
      <c r="C29" s="136" t="s">
        <v>151</v>
      </c>
      <c r="D29" s="137"/>
      <c r="E29" s="137">
        <v>1</v>
      </c>
      <c r="F29" s="137"/>
      <c r="G29" s="143"/>
      <c r="H29" s="145">
        <v>18034000000</v>
      </c>
      <c r="I29" s="145">
        <v>18028709000</v>
      </c>
      <c r="J29" s="293">
        <v>17000016000</v>
      </c>
      <c r="K29" s="147" t="s">
        <v>197</v>
      </c>
      <c r="L29" s="147" t="s">
        <v>198</v>
      </c>
      <c r="M29" s="130">
        <f t="shared" si="0"/>
        <v>1033984000</v>
      </c>
      <c r="N29" s="279"/>
      <c r="O29" s="279"/>
      <c r="P29" s="279">
        <v>1</v>
      </c>
      <c r="Q29" s="279"/>
      <c r="R29" s="138">
        <v>1</v>
      </c>
      <c r="S29" s="258" t="s">
        <v>119</v>
      </c>
    </row>
    <row r="30" spans="1:23" s="66" customFormat="1" ht="126" x14ac:dyDescent="0.25">
      <c r="A30" s="135">
        <v>20</v>
      </c>
      <c r="B30" s="292"/>
      <c r="C30" s="136" t="s">
        <v>160</v>
      </c>
      <c r="D30" s="137"/>
      <c r="E30" s="137">
        <v>1</v>
      </c>
      <c r="F30" s="137"/>
      <c r="G30" s="143"/>
      <c r="H30" s="145">
        <v>325000000</v>
      </c>
      <c r="I30" s="145">
        <v>324681000</v>
      </c>
      <c r="J30" s="293">
        <v>248839000</v>
      </c>
      <c r="K30" s="147" t="s">
        <v>195</v>
      </c>
      <c r="L30" s="147" t="s">
        <v>196</v>
      </c>
      <c r="M30" s="148">
        <f t="shared" si="0"/>
        <v>76161000</v>
      </c>
      <c r="N30" s="279">
        <v>1</v>
      </c>
      <c r="O30" s="279"/>
      <c r="P30" s="279"/>
      <c r="Q30" s="279"/>
      <c r="R30" s="138">
        <v>1</v>
      </c>
      <c r="S30" s="258" t="s">
        <v>119</v>
      </c>
    </row>
    <row r="31" spans="1:23" s="66" customFormat="1" ht="47.25" x14ac:dyDescent="0.25">
      <c r="A31" s="124">
        <v>21</v>
      </c>
      <c r="B31" s="292"/>
      <c r="C31" s="136" t="s">
        <v>176</v>
      </c>
      <c r="D31" s="137"/>
      <c r="E31" s="137">
        <v>1</v>
      </c>
      <c r="F31" s="137"/>
      <c r="G31" s="143"/>
      <c r="H31" s="145">
        <v>500000000</v>
      </c>
      <c r="I31" s="145">
        <v>499700000</v>
      </c>
      <c r="J31" s="293">
        <v>417258000</v>
      </c>
      <c r="K31" s="147" t="s">
        <v>207</v>
      </c>
      <c r="L31" s="147" t="s">
        <v>208</v>
      </c>
      <c r="M31" s="148">
        <f t="shared" si="0"/>
        <v>82742000</v>
      </c>
      <c r="N31" s="279">
        <v>1</v>
      </c>
      <c r="O31" s="279"/>
      <c r="P31" s="279"/>
      <c r="Q31" s="279"/>
      <c r="R31" s="138">
        <v>1</v>
      </c>
      <c r="S31" s="258" t="s">
        <v>119</v>
      </c>
    </row>
    <row r="32" spans="1:23" s="1" customFormat="1" ht="78.75" x14ac:dyDescent="0.25">
      <c r="A32" s="135">
        <v>22</v>
      </c>
      <c r="B32" s="292"/>
      <c r="C32" s="136" t="s">
        <v>159</v>
      </c>
      <c r="D32" s="137"/>
      <c r="E32" s="137">
        <v>1</v>
      </c>
      <c r="F32" s="137"/>
      <c r="G32" s="143"/>
      <c r="H32" s="145">
        <v>300000000</v>
      </c>
      <c r="I32" s="145">
        <v>299704000</v>
      </c>
      <c r="J32" s="293">
        <v>234201000</v>
      </c>
      <c r="K32" s="147" t="s">
        <v>245</v>
      </c>
      <c r="L32" s="147" t="s">
        <v>246</v>
      </c>
      <c r="M32" s="148">
        <f t="shared" si="0"/>
        <v>65799000</v>
      </c>
      <c r="N32" s="279">
        <v>1</v>
      </c>
      <c r="O32" s="279"/>
      <c r="P32" s="279"/>
      <c r="Q32" s="279"/>
      <c r="R32" s="138">
        <v>1</v>
      </c>
      <c r="S32" s="258" t="s">
        <v>119</v>
      </c>
    </row>
    <row r="33" spans="1:20" s="1" customFormat="1" ht="47.25" x14ac:dyDescent="0.25">
      <c r="A33" s="124">
        <v>23</v>
      </c>
      <c r="B33" s="292"/>
      <c r="C33" s="136" t="s">
        <v>165</v>
      </c>
      <c r="D33" s="137"/>
      <c r="E33" s="137">
        <v>1</v>
      </c>
      <c r="F33" s="137"/>
      <c r="G33" s="143"/>
      <c r="H33" s="145">
        <v>3000000000</v>
      </c>
      <c r="I33" s="145">
        <v>2998597000</v>
      </c>
      <c r="J33" s="293">
        <v>2852002000</v>
      </c>
      <c r="K33" s="147" t="s">
        <v>62</v>
      </c>
      <c r="L33" s="147" t="s">
        <v>63</v>
      </c>
      <c r="M33" s="148">
        <f t="shared" si="0"/>
        <v>147998000</v>
      </c>
      <c r="N33" s="279">
        <v>1</v>
      </c>
      <c r="O33" s="279"/>
      <c r="P33" s="279"/>
      <c r="Q33" s="279"/>
      <c r="R33" s="138">
        <v>1</v>
      </c>
      <c r="S33" s="258" t="s">
        <v>119</v>
      </c>
    </row>
    <row r="34" spans="1:20" s="1" customFormat="1" ht="47.25" x14ac:dyDescent="0.25">
      <c r="A34" s="135">
        <v>24</v>
      </c>
      <c r="B34" s="292"/>
      <c r="C34" s="136" t="s">
        <v>166</v>
      </c>
      <c r="D34" s="137"/>
      <c r="E34" s="137">
        <v>1</v>
      </c>
      <c r="F34" s="137"/>
      <c r="G34" s="143"/>
      <c r="H34" s="145">
        <v>5500000000</v>
      </c>
      <c r="I34" s="145">
        <v>5491434000</v>
      </c>
      <c r="J34" s="293">
        <v>5008962000</v>
      </c>
      <c r="K34" s="147" t="s">
        <v>62</v>
      </c>
      <c r="L34" s="147" t="s">
        <v>63</v>
      </c>
      <c r="M34" s="148">
        <f t="shared" si="0"/>
        <v>491038000</v>
      </c>
      <c r="N34" s="279">
        <v>1</v>
      </c>
      <c r="O34" s="279"/>
      <c r="P34" s="279"/>
      <c r="Q34" s="279"/>
      <c r="R34" s="138">
        <v>1</v>
      </c>
      <c r="S34" s="258" t="s">
        <v>119</v>
      </c>
    </row>
    <row r="35" spans="1:20" s="1" customFormat="1" ht="94.5" x14ac:dyDescent="0.25">
      <c r="A35" s="124">
        <v>25</v>
      </c>
      <c r="B35" s="292"/>
      <c r="C35" s="136" t="s">
        <v>167</v>
      </c>
      <c r="D35" s="137"/>
      <c r="E35" s="137">
        <v>1</v>
      </c>
      <c r="F35" s="137"/>
      <c r="G35" s="143"/>
      <c r="H35" s="145">
        <v>450000000</v>
      </c>
      <c r="I35" s="145">
        <v>449573000</v>
      </c>
      <c r="J35" s="293">
        <v>364042000</v>
      </c>
      <c r="K35" s="147" t="s">
        <v>243</v>
      </c>
      <c r="L35" s="147" t="s">
        <v>244</v>
      </c>
      <c r="M35" s="148">
        <f t="shared" si="0"/>
        <v>85958000</v>
      </c>
      <c r="N35" s="279">
        <v>1</v>
      </c>
      <c r="O35" s="279"/>
      <c r="P35" s="279"/>
      <c r="Q35" s="279"/>
      <c r="R35" s="138">
        <v>1</v>
      </c>
      <c r="S35" s="258" t="s">
        <v>119</v>
      </c>
    </row>
    <row r="36" spans="1:20" s="1" customFormat="1" ht="47.25" x14ac:dyDescent="0.25">
      <c r="A36" s="135">
        <v>26</v>
      </c>
      <c r="B36" s="292"/>
      <c r="C36" s="136" t="s">
        <v>175</v>
      </c>
      <c r="D36" s="137"/>
      <c r="E36" s="137">
        <v>1</v>
      </c>
      <c r="F36" s="137"/>
      <c r="G36" s="143"/>
      <c r="H36" s="145">
        <v>14000000000</v>
      </c>
      <c r="I36" s="145">
        <v>13990523000</v>
      </c>
      <c r="J36" s="293">
        <v>12480540000</v>
      </c>
      <c r="K36" s="147" t="s">
        <v>60</v>
      </c>
      <c r="L36" s="147" t="s">
        <v>61</v>
      </c>
      <c r="M36" s="148">
        <f t="shared" si="0"/>
        <v>1519460000</v>
      </c>
      <c r="N36" s="279">
        <v>1</v>
      </c>
      <c r="O36" s="279"/>
      <c r="P36" s="279"/>
      <c r="Q36" s="279"/>
      <c r="R36" s="138">
        <v>1</v>
      </c>
      <c r="S36" s="258" t="s">
        <v>119</v>
      </c>
    </row>
    <row r="37" spans="1:20" s="1" customFormat="1" ht="94.5" x14ac:dyDescent="0.25">
      <c r="A37" s="124">
        <v>27</v>
      </c>
      <c r="B37" s="292"/>
      <c r="C37" s="136" t="s">
        <v>192</v>
      </c>
      <c r="D37" s="137"/>
      <c r="E37" s="137">
        <v>1</v>
      </c>
      <c r="F37" s="137"/>
      <c r="G37" s="143"/>
      <c r="H37" s="145">
        <v>750000000</v>
      </c>
      <c r="I37" s="145">
        <v>749990000</v>
      </c>
      <c r="J37" s="293">
        <v>643596000</v>
      </c>
      <c r="K37" s="147" t="s">
        <v>237</v>
      </c>
      <c r="L37" s="147" t="s">
        <v>238</v>
      </c>
      <c r="M37" s="148">
        <f t="shared" si="0"/>
        <v>106404000</v>
      </c>
      <c r="N37" s="279">
        <v>1</v>
      </c>
      <c r="O37" s="279"/>
      <c r="P37" s="279"/>
      <c r="Q37" s="279"/>
      <c r="R37" s="138">
        <v>1</v>
      </c>
      <c r="S37" s="258" t="s">
        <v>119</v>
      </c>
    </row>
    <row r="38" spans="1:20" s="1" customFormat="1" ht="78.75" x14ac:dyDescent="0.25">
      <c r="A38" s="135">
        <v>28</v>
      </c>
      <c r="B38" s="292"/>
      <c r="C38" s="136" t="s">
        <v>193</v>
      </c>
      <c r="D38" s="137"/>
      <c r="E38" s="137">
        <v>1</v>
      </c>
      <c r="F38" s="137"/>
      <c r="G38" s="143"/>
      <c r="H38" s="145">
        <v>4800000000</v>
      </c>
      <c r="I38" s="145">
        <v>4796552000</v>
      </c>
      <c r="J38" s="293">
        <v>4648350000</v>
      </c>
      <c r="K38" s="147" t="s">
        <v>241</v>
      </c>
      <c r="L38" s="147" t="s">
        <v>315</v>
      </c>
      <c r="M38" s="148">
        <f t="shared" si="0"/>
        <v>151650000</v>
      </c>
      <c r="N38" s="279">
        <v>1</v>
      </c>
      <c r="O38" s="279"/>
      <c r="P38" s="279"/>
      <c r="Q38" s="279"/>
      <c r="R38" s="138">
        <v>1</v>
      </c>
      <c r="S38" s="258" t="s">
        <v>119</v>
      </c>
    </row>
    <row r="39" spans="1:20" s="1" customFormat="1" ht="126" x14ac:dyDescent="0.25">
      <c r="A39" s="124">
        <v>29</v>
      </c>
      <c r="B39" s="292"/>
      <c r="C39" s="136" t="s">
        <v>201</v>
      </c>
      <c r="D39" s="137"/>
      <c r="E39" s="137">
        <v>1</v>
      </c>
      <c r="F39" s="137"/>
      <c r="G39" s="143"/>
      <c r="H39" s="145">
        <v>300000000</v>
      </c>
      <c r="I39" s="145">
        <v>299780000</v>
      </c>
      <c r="J39" s="293">
        <v>230509000</v>
      </c>
      <c r="K39" s="147" t="s">
        <v>255</v>
      </c>
      <c r="L39" s="147" t="s">
        <v>196</v>
      </c>
      <c r="M39" s="148">
        <f t="shared" si="0"/>
        <v>69491000</v>
      </c>
      <c r="N39" s="279">
        <v>1</v>
      </c>
      <c r="O39" s="279"/>
      <c r="P39" s="279"/>
      <c r="Q39" s="279"/>
      <c r="R39" s="138">
        <v>1</v>
      </c>
      <c r="S39" s="258" t="s">
        <v>119</v>
      </c>
    </row>
    <row r="40" spans="1:20" s="1" customFormat="1" ht="94.5" x14ac:dyDescent="0.25">
      <c r="A40" s="135">
        <v>30</v>
      </c>
      <c r="B40" s="292"/>
      <c r="C40" s="136" t="s">
        <v>202</v>
      </c>
      <c r="D40" s="137"/>
      <c r="E40" s="137">
        <v>1</v>
      </c>
      <c r="F40" s="137"/>
      <c r="G40" s="143"/>
      <c r="H40" s="145">
        <v>650000000</v>
      </c>
      <c r="I40" s="145">
        <v>629961000</v>
      </c>
      <c r="J40" s="293">
        <v>558800000</v>
      </c>
      <c r="K40" s="147" t="s">
        <v>271</v>
      </c>
      <c r="L40" s="147" t="s">
        <v>272</v>
      </c>
      <c r="M40" s="148">
        <f t="shared" si="0"/>
        <v>91200000</v>
      </c>
      <c r="N40" s="279">
        <v>1</v>
      </c>
      <c r="O40" s="279"/>
      <c r="P40" s="279"/>
      <c r="Q40" s="279"/>
      <c r="R40" s="138">
        <v>1</v>
      </c>
      <c r="S40" s="258" t="s">
        <v>119</v>
      </c>
    </row>
    <row r="41" spans="1:20" s="1" customFormat="1" ht="110.25" x14ac:dyDescent="0.25">
      <c r="A41" s="124">
        <v>31</v>
      </c>
      <c r="B41" s="292"/>
      <c r="C41" s="136" t="s">
        <v>203</v>
      </c>
      <c r="D41" s="137"/>
      <c r="E41" s="137">
        <v>1</v>
      </c>
      <c r="F41" s="137"/>
      <c r="G41" s="143"/>
      <c r="H41" s="145">
        <v>800000000</v>
      </c>
      <c r="I41" s="145">
        <v>799340000</v>
      </c>
      <c r="J41" s="293">
        <v>697387000</v>
      </c>
      <c r="K41" s="147" t="s">
        <v>269</v>
      </c>
      <c r="L41" s="147" t="s">
        <v>270</v>
      </c>
      <c r="M41" s="148">
        <f t="shared" si="0"/>
        <v>102613000</v>
      </c>
      <c r="N41" s="279">
        <v>1</v>
      </c>
      <c r="O41" s="279"/>
      <c r="P41" s="279"/>
      <c r="Q41" s="279"/>
      <c r="R41" s="138">
        <v>1</v>
      </c>
      <c r="S41" s="258" t="s">
        <v>119</v>
      </c>
    </row>
    <row r="42" spans="1:20" s="1" customFormat="1" ht="110.25" x14ac:dyDescent="0.25">
      <c r="A42" s="135">
        <v>32</v>
      </c>
      <c r="B42" s="292"/>
      <c r="C42" s="136" t="s">
        <v>204</v>
      </c>
      <c r="D42" s="137"/>
      <c r="E42" s="137">
        <v>1</v>
      </c>
      <c r="F42" s="137"/>
      <c r="G42" s="143"/>
      <c r="H42" s="145">
        <v>600000000</v>
      </c>
      <c r="I42" s="145">
        <v>597348000</v>
      </c>
      <c r="J42" s="293">
        <v>518718000</v>
      </c>
      <c r="K42" s="147" t="s">
        <v>267</v>
      </c>
      <c r="L42" s="147" t="s">
        <v>268</v>
      </c>
      <c r="M42" s="148">
        <f t="shared" si="0"/>
        <v>81282000</v>
      </c>
      <c r="N42" s="279">
        <v>1</v>
      </c>
      <c r="O42" s="279"/>
      <c r="P42" s="279"/>
      <c r="Q42" s="279"/>
      <c r="R42" s="138">
        <v>1</v>
      </c>
      <c r="S42" s="258" t="s">
        <v>119</v>
      </c>
    </row>
    <row r="43" spans="1:20" s="1" customFormat="1" ht="63" x14ac:dyDescent="0.25">
      <c r="A43" s="124">
        <v>33</v>
      </c>
      <c r="B43" s="292"/>
      <c r="C43" s="136" t="s">
        <v>216</v>
      </c>
      <c r="D43" s="137"/>
      <c r="E43" s="137">
        <v>1</v>
      </c>
      <c r="F43" s="137"/>
      <c r="G43" s="143"/>
      <c r="H43" s="145">
        <v>3000000000</v>
      </c>
      <c r="I43" s="145">
        <v>2998301000</v>
      </c>
      <c r="J43" s="293">
        <v>2791900000</v>
      </c>
      <c r="K43" s="147" t="s">
        <v>265</v>
      </c>
      <c r="L43" s="147" t="s">
        <v>266</v>
      </c>
      <c r="M43" s="148">
        <f>H43-J43</f>
        <v>208100000</v>
      </c>
      <c r="N43" s="279">
        <v>1</v>
      </c>
      <c r="O43" s="279"/>
      <c r="P43" s="279"/>
      <c r="Q43" s="279"/>
      <c r="R43" s="138">
        <v>1</v>
      </c>
      <c r="S43" s="258" t="s">
        <v>119</v>
      </c>
    </row>
    <row r="44" spans="1:20" s="1" customFormat="1" ht="47.25" x14ac:dyDescent="0.25">
      <c r="A44" s="135">
        <v>34</v>
      </c>
      <c r="B44" s="292"/>
      <c r="C44" s="136" t="s">
        <v>217</v>
      </c>
      <c r="D44" s="137"/>
      <c r="E44" s="137">
        <v>1</v>
      </c>
      <c r="F44" s="137"/>
      <c r="G44" s="143"/>
      <c r="H44" s="145">
        <v>1000000000</v>
      </c>
      <c r="I44" s="145">
        <v>999711000</v>
      </c>
      <c r="J44" s="293">
        <v>811556000</v>
      </c>
      <c r="K44" s="147" t="s">
        <v>278</v>
      </c>
      <c r="L44" s="147" t="s">
        <v>279</v>
      </c>
      <c r="M44" s="148">
        <f>H44-J44</f>
        <v>188444000</v>
      </c>
      <c r="N44" s="279">
        <v>1</v>
      </c>
      <c r="O44" s="279"/>
      <c r="P44" s="279"/>
      <c r="Q44" s="279"/>
      <c r="R44" s="138">
        <v>1</v>
      </c>
      <c r="S44" s="258" t="s">
        <v>119</v>
      </c>
    </row>
    <row r="45" spans="1:20" s="1" customFormat="1" ht="78.75" x14ac:dyDescent="0.25">
      <c r="A45" s="124">
        <v>35</v>
      </c>
      <c r="B45" s="292"/>
      <c r="C45" s="136" t="s">
        <v>219</v>
      </c>
      <c r="D45" s="137"/>
      <c r="E45" s="137">
        <v>1</v>
      </c>
      <c r="F45" s="137"/>
      <c r="G45" s="143"/>
      <c r="H45" s="145">
        <v>1150000000</v>
      </c>
      <c r="I45" s="145">
        <v>1127913000</v>
      </c>
      <c r="J45" s="293">
        <v>982084000</v>
      </c>
      <c r="K45" s="147" t="s">
        <v>261</v>
      </c>
      <c r="L45" s="147" t="s">
        <v>262</v>
      </c>
      <c r="M45" s="148">
        <f>H45-J45</f>
        <v>167916000</v>
      </c>
      <c r="N45" s="279">
        <v>1</v>
      </c>
      <c r="O45" s="279"/>
      <c r="P45" s="279"/>
      <c r="Q45" s="279"/>
      <c r="R45" s="138">
        <v>1</v>
      </c>
      <c r="S45" s="258" t="s">
        <v>119</v>
      </c>
    </row>
    <row r="46" spans="1:20" s="1" customFormat="1" ht="47.25" x14ac:dyDescent="0.25">
      <c r="A46" s="135">
        <v>36</v>
      </c>
      <c r="B46" s="292"/>
      <c r="C46" s="136" t="s">
        <v>215</v>
      </c>
      <c r="D46" s="137"/>
      <c r="E46" s="137">
        <v>1</v>
      </c>
      <c r="F46" s="137"/>
      <c r="G46" s="143"/>
      <c r="H46" s="145">
        <v>750000000</v>
      </c>
      <c r="I46" s="145">
        <v>749990000</v>
      </c>
      <c r="J46" s="293">
        <v>682700000</v>
      </c>
      <c r="K46" s="147" t="s">
        <v>287</v>
      </c>
      <c r="L46" s="147" t="s">
        <v>288</v>
      </c>
      <c r="M46" s="148">
        <f>H46-J46</f>
        <v>67300000</v>
      </c>
      <c r="N46" s="279">
        <v>1</v>
      </c>
      <c r="O46" s="279"/>
      <c r="P46" s="279"/>
      <c r="Q46" s="279"/>
      <c r="R46" s="138">
        <v>1</v>
      </c>
      <c r="S46" s="258" t="s">
        <v>119</v>
      </c>
      <c r="T46" s="305"/>
    </row>
    <row r="47" spans="1:20" s="1" customFormat="1" ht="63" x14ac:dyDescent="0.25">
      <c r="A47" s="124">
        <v>37</v>
      </c>
      <c r="B47" s="292"/>
      <c r="C47" s="136" t="s">
        <v>214</v>
      </c>
      <c r="D47" s="137"/>
      <c r="E47" s="137">
        <v>1</v>
      </c>
      <c r="F47" s="137"/>
      <c r="G47" s="143"/>
      <c r="H47" s="145">
        <v>900000000</v>
      </c>
      <c r="I47" s="145">
        <v>899249000</v>
      </c>
      <c r="J47" s="293">
        <v>771347000</v>
      </c>
      <c r="K47" s="147" t="s">
        <v>276</v>
      </c>
      <c r="L47" s="147" t="s">
        <v>277</v>
      </c>
      <c r="M47" s="148">
        <f t="shared" si="0"/>
        <v>128653000</v>
      </c>
      <c r="N47" s="279"/>
      <c r="O47" s="279"/>
      <c r="P47" s="279">
        <v>1</v>
      </c>
      <c r="Q47" s="279"/>
      <c r="R47" s="138">
        <v>1</v>
      </c>
      <c r="S47" s="258" t="s">
        <v>119</v>
      </c>
    </row>
    <row r="48" spans="1:20" s="1" customFormat="1" ht="78.75" x14ac:dyDescent="0.25">
      <c r="A48" s="135">
        <v>38</v>
      </c>
      <c r="B48" s="292"/>
      <c r="C48" s="136" t="s">
        <v>222</v>
      </c>
      <c r="D48" s="137"/>
      <c r="E48" s="137">
        <v>1</v>
      </c>
      <c r="F48" s="137"/>
      <c r="G48" s="143"/>
      <c r="H48" s="145">
        <v>2000000000</v>
      </c>
      <c r="I48" s="145">
        <v>1999910000</v>
      </c>
      <c r="J48" s="293">
        <v>1895814000</v>
      </c>
      <c r="K48" s="147" t="s">
        <v>285</v>
      </c>
      <c r="L48" s="147" t="s">
        <v>162</v>
      </c>
      <c r="M48" s="148">
        <f>H48-J48</f>
        <v>104186000</v>
      </c>
      <c r="N48" s="279">
        <v>1</v>
      </c>
      <c r="O48" s="279"/>
      <c r="P48" s="279"/>
      <c r="Q48" s="279"/>
      <c r="R48" s="138">
        <v>1</v>
      </c>
      <c r="S48" s="258" t="s">
        <v>119</v>
      </c>
      <c r="T48" s="305"/>
    </row>
    <row r="49" spans="1:23" s="1" customFormat="1" ht="78.75" x14ac:dyDescent="0.25">
      <c r="A49" s="124">
        <v>39</v>
      </c>
      <c r="B49" s="292"/>
      <c r="C49" s="136" t="s">
        <v>218</v>
      </c>
      <c r="D49" s="137"/>
      <c r="E49" s="137">
        <v>1</v>
      </c>
      <c r="F49" s="137"/>
      <c r="G49" s="143"/>
      <c r="H49" s="145">
        <v>2500000000</v>
      </c>
      <c r="I49" s="145">
        <v>2497564000</v>
      </c>
      <c r="J49" s="293">
        <v>2219540000</v>
      </c>
      <c r="K49" s="147" t="s">
        <v>280</v>
      </c>
      <c r="L49" s="147" t="s">
        <v>281</v>
      </c>
      <c r="M49" s="148">
        <f t="shared" si="0"/>
        <v>280460000</v>
      </c>
      <c r="N49" s="279">
        <v>1</v>
      </c>
      <c r="O49" s="279"/>
      <c r="P49" s="279"/>
      <c r="Q49" s="279"/>
      <c r="R49" s="138">
        <v>1</v>
      </c>
      <c r="S49" s="258" t="s">
        <v>119</v>
      </c>
    </row>
    <row r="50" spans="1:23" s="1" customFormat="1" ht="31.5" x14ac:dyDescent="0.25">
      <c r="A50" s="135">
        <v>40</v>
      </c>
      <c r="B50" s="331"/>
      <c r="C50" s="332" t="s">
        <v>171</v>
      </c>
      <c r="D50" s="333"/>
      <c r="E50" s="333">
        <v>1</v>
      </c>
      <c r="F50" s="333"/>
      <c r="G50" s="334"/>
      <c r="H50" s="335">
        <v>1000000000</v>
      </c>
      <c r="I50" s="335">
        <v>999877000</v>
      </c>
      <c r="J50" s="336"/>
      <c r="K50" s="490" t="s">
        <v>409</v>
      </c>
      <c r="L50" s="336"/>
      <c r="M50" s="337"/>
      <c r="N50" s="338">
        <v>1</v>
      </c>
      <c r="O50" s="338"/>
      <c r="P50" s="338"/>
      <c r="Q50" s="338"/>
      <c r="R50" s="339">
        <v>1</v>
      </c>
      <c r="S50" s="457" t="s">
        <v>119</v>
      </c>
    </row>
    <row r="51" spans="1:23" s="1" customFormat="1" ht="94.5" x14ac:dyDescent="0.25">
      <c r="A51" s="124">
        <v>41</v>
      </c>
      <c r="B51" s="292"/>
      <c r="C51" s="136" t="s">
        <v>232</v>
      </c>
      <c r="D51" s="137"/>
      <c r="E51" s="137">
        <v>1</v>
      </c>
      <c r="F51" s="137"/>
      <c r="G51" s="143"/>
      <c r="H51" s="145">
        <v>1000000000</v>
      </c>
      <c r="I51" s="145">
        <v>998939000</v>
      </c>
      <c r="J51" s="293">
        <v>958380000</v>
      </c>
      <c r="K51" s="147" t="s">
        <v>297</v>
      </c>
      <c r="L51" s="147" t="s">
        <v>298</v>
      </c>
      <c r="M51" s="148">
        <f>H51-J51</f>
        <v>41620000</v>
      </c>
      <c r="N51" s="279">
        <v>1</v>
      </c>
      <c r="O51" s="279"/>
      <c r="P51" s="279"/>
      <c r="Q51" s="279"/>
      <c r="R51" s="138">
        <v>1</v>
      </c>
      <c r="S51" s="258" t="s">
        <v>119</v>
      </c>
      <c r="T51" s="1">
        <v>3</v>
      </c>
    </row>
    <row r="52" spans="1:23" s="1" customFormat="1" ht="110.25" x14ac:dyDescent="0.25">
      <c r="A52" s="135">
        <v>42</v>
      </c>
      <c r="B52" s="292"/>
      <c r="C52" s="136" t="s">
        <v>257</v>
      </c>
      <c r="D52" s="137"/>
      <c r="E52" s="137">
        <v>1</v>
      </c>
      <c r="F52" s="137"/>
      <c r="G52" s="143"/>
      <c r="H52" s="145">
        <v>800000000</v>
      </c>
      <c r="I52" s="145">
        <v>799908000</v>
      </c>
      <c r="J52" s="293">
        <v>668530000</v>
      </c>
      <c r="K52" s="147" t="s">
        <v>300</v>
      </c>
      <c r="L52" s="147" t="s">
        <v>301</v>
      </c>
      <c r="M52" s="148">
        <f>H52-J52</f>
        <v>131470000</v>
      </c>
      <c r="N52" s="279">
        <v>1</v>
      </c>
      <c r="O52" s="279"/>
      <c r="P52" s="279"/>
      <c r="Q52" s="279"/>
      <c r="R52" s="138">
        <v>1</v>
      </c>
      <c r="S52" s="258" t="s">
        <v>119</v>
      </c>
    </row>
    <row r="53" spans="1:23" s="1" customFormat="1" ht="63" x14ac:dyDescent="0.25">
      <c r="A53" s="124">
        <v>43</v>
      </c>
      <c r="B53" s="370"/>
      <c r="C53" s="371" t="s">
        <v>258</v>
      </c>
      <c r="D53" s="372"/>
      <c r="E53" s="372">
        <v>1</v>
      </c>
      <c r="F53" s="372"/>
      <c r="G53" s="373"/>
      <c r="H53" s="374">
        <v>721000000</v>
      </c>
      <c r="I53" s="374">
        <v>720967000</v>
      </c>
      <c r="J53" s="375"/>
      <c r="K53" s="491" t="s">
        <v>463</v>
      </c>
      <c r="L53" s="375"/>
      <c r="M53" s="376"/>
      <c r="N53" s="377">
        <v>1</v>
      </c>
      <c r="O53" s="377"/>
      <c r="P53" s="377"/>
      <c r="Q53" s="377"/>
      <c r="R53" s="265">
        <v>1</v>
      </c>
      <c r="S53" s="258" t="s">
        <v>119</v>
      </c>
    </row>
    <row r="54" spans="1:23" s="1" customFormat="1" ht="63" x14ac:dyDescent="0.25">
      <c r="A54" s="135">
        <v>44</v>
      </c>
      <c r="B54" s="292"/>
      <c r="C54" s="136" t="s">
        <v>275</v>
      </c>
      <c r="D54" s="137"/>
      <c r="E54" s="137">
        <v>1</v>
      </c>
      <c r="F54" s="137"/>
      <c r="G54" s="143"/>
      <c r="H54" s="145">
        <v>740000000</v>
      </c>
      <c r="I54" s="145">
        <v>739935000</v>
      </c>
      <c r="J54" s="293">
        <v>591314000</v>
      </c>
      <c r="K54" s="147" t="s">
        <v>278</v>
      </c>
      <c r="L54" s="147" t="s">
        <v>279</v>
      </c>
      <c r="M54" s="148">
        <f>H54-J54</f>
        <v>148686000</v>
      </c>
      <c r="N54" s="279">
        <v>1</v>
      </c>
      <c r="O54" s="279"/>
      <c r="P54" s="279"/>
      <c r="Q54" s="279"/>
      <c r="R54" s="138">
        <v>1</v>
      </c>
      <c r="S54" s="258" t="s">
        <v>119</v>
      </c>
      <c r="T54" s="66"/>
    </row>
    <row r="55" spans="1:23" s="1" customFormat="1" ht="94.5" x14ac:dyDescent="0.25">
      <c r="A55" s="124">
        <v>45</v>
      </c>
      <c r="B55" s="292"/>
      <c r="C55" s="136" t="s">
        <v>284</v>
      </c>
      <c r="D55" s="137"/>
      <c r="E55" s="137">
        <v>1</v>
      </c>
      <c r="F55" s="137"/>
      <c r="G55" s="143"/>
      <c r="H55" s="145">
        <v>740000000</v>
      </c>
      <c r="I55" s="145">
        <v>739886000</v>
      </c>
      <c r="J55" s="293">
        <v>614528000</v>
      </c>
      <c r="K55" s="147" t="s">
        <v>300</v>
      </c>
      <c r="L55" s="147" t="s">
        <v>320</v>
      </c>
      <c r="M55" s="148">
        <f>H55-J55</f>
        <v>125472000</v>
      </c>
      <c r="N55" s="279">
        <v>1</v>
      </c>
      <c r="O55" s="279"/>
      <c r="P55" s="279"/>
      <c r="Q55" s="279"/>
      <c r="R55" s="138">
        <v>1</v>
      </c>
      <c r="S55" s="258" t="s">
        <v>119</v>
      </c>
    </row>
    <row r="56" spans="1:23" s="1" customFormat="1" ht="94.5" x14ac:dyDescent="0.25">
      <c r="A56" s="135">
        <v>46</v>
      </c>
      <c r="B56" s="292"/>
      <c r="C56" s="136" t="s">
        <v>293</v>
      </c>
      <c r="D56" s="137"/>
      <c r="E56" s="137">
        <v>1</v>
      </c>
      <c r="F56" s="137"/>
      <c r="G56" s="143"/>
      <c r="H56" s="145">
        <v>420000000</v>
      </c>
      <c r="I56" s="145">
        <v>420000000</v>
      </c>
      <c r="J56" s="293">
        <v>314981000</v>
      </c>
      <c r="K56" s="147" t="s">
        <v>330</v>
      </c>
      <c r="L56" s="147" t="s">
        <v>331</v>
      </c>
      <c r="M56" s="148">
        <f>H56-J56</f>
        <v>105019000</v>
      </c>
      <c r="N56" s="279">
        <v>1</v>
      </c>
      <c r="O56" s="279"/>
      <c r="P56" s="279"/>
      <c r="Q56" s="279"/>
      <c r="R56" s="138">
        <v>1</v>
      </c>
      <c r="S56" s="258" t="s">
        <v>119</v>
      </c>
    </row>
    <row r="57" spans="1:23" s="66" customFormat="1" ht="94.5" x14ac:dyDescent="0.25">
      <c r="A57" s="124">
        <v>47</v>
      </c>
      <c r="B57" s="292"/>
      <c r="C57" s="136" t="s">
        <v>292</v>
      </c>
      <c r="D57" s="137"/>
      <c r="E57" s="137">
        <v>1</v>
      </c>
      <c r="F57" s="137"/>
      <c r="G57" s="143"/>
      <c r="H57" s="145">
        <v>450000000</v>
      </c>
      <c r="I57" s="145">
        <v>450000000</v>
      </c>
      <c r="J57" s="293">
        <v>402238000</v>
      </c>
      <c r="K57" s="147" t="s">
        <v>271</v>
      </c>
      <c r="L57" s="147" t="s">
        <v>272</v>
      </c>
      <c r="M57" s="148">
        <f>H57-J57</f>
        <v>47762000</v>
      </c>
      <c r="N57" s="279">
        <v>1</v>
      </c>
      <c r="O57" s="279"/>
      <c r="P57" s="279"/>
      <c r="Q57" s="279"/>
      <c r="R57" s="138">
        <v>1</v>
      </c>
      <c r="S57" s="258" t="s">
        <v>119</v>
      </c>
    </row>
    <row r="58" spans="1:23" s="66" customFormat="1" ht="78.75" x14ac:dyDescent="0.25">
      <c r="A58" s="135">
        <v>48</v>
      </c>
      <c r="B58" s="292"/>
      <c r="C58" s="136" t="s">
        <v>294</v>
      </c>
      <c r="D58" s="137"/>
      <c r="E58" s="137">
        <v>1</v>
      </c>
      <c r="F58" s="137"/>
      <c r="G58" s="143"/>
      <c r="H58" s="145">
        <v>740000000</v>
      </c>
      <c r="I58" s="145">
        <v>739830000</v>
      </c>
      <c r="J58" s="293">
        <v>453969000</v>
      </c>
      <c r="K58" s="147" t="s">
        <v>335</v>
      </c>
      <c r="L58" s="147" t="s">
        <v>336</v>
      </c>
      <c r="M58" s="148">
        <f t="shared" ref="M58:M63" si="1">H58-J58</f>
        <v>286031000</v>
      </c>
      <c r="N58" s="279">
        <v>1</v>
      </c>
      <c r="O58" s="279"/>
      <c r="P58" s="279"/>
      <c r="Q58" s="279"/>
      <c r="R58" s="138">
        <v>1</v>
      </c>
      <c r="S58" s="258" t="s">
        <v>119</v>
      </c>
    </row>
    <row r="59" spans="1:23" s="66" customFormat="1" ht="63" x14ac:dyDescent="0.25">
      <c r="A59" s="124">
        <v>49</v>
      </c>
      <c r="B59" s="292"/>
      <c r="C59" s="136" t="s">
        <v>323</v>
      </c>
      <c r="D59" s="137"/>
      <c r="E59" s="137">
        <v>1</v>
      </c>
      <c r="F59" s="137"/>
      <c r="G59" s="143"/>
      <c r="H59" s="145">
        <v>1000000000</v>
      </c>
      <c r="I59" s="145">
        <v>999800000</v>
      </c>
      <c r="J59" s="293">
        <v>932737000</v>
      </c>
      <c r="K59" s="147" t="s">
        <v>440</v>
      </c>
      <c r="L59" s="147" t="s">
        <v>441</v>
      </c>
      <c r="M59" s="148">
        <f t="shared" si="1"/>
        <v>67263000</v>
      </c>
      <c r="N59" s="279">
        <v>1</v>
      </c>
      <c r="O59" s="279"/>
      <c r="P59" s="279"/>
      <c r="Q59" s="279"/>
      <c r="R59" s="138">
        <v>1</v>
      </c>
      <c r="S59" s="258" t="s">
        <v>119</v>
      </c>
      <c r="T59" s="66">
        <v>2</v>
      </c>
    </row>
    <row r="60" spans="1:23" s="66" customFormat="1" ht="78.75" x14ac:dyDescent="0.25">
      <c r="A60" s="135">
        <v>50</v>
      </c>
      <c r="B60" s="292"/>
      <c r="C60" s="136" t="s">
        <v>334</v>
      </c>
      <c r="D60" s="137"/>
      <c r="E60" s="137">
        <v>1</v>
      </c>
      <c r="F60" s="137"/>
      <c r="G60" s="143"/>
      <c r="H60" s="145">
        <v>1500000000</v>
      </c>
      <c r="I60" s="145">
        <v>1499000000</v>
      </c>
      <c r="J60" s="293">
        <v>1379000000</v>
      </c>
      <c r="K60" s="147" t="s">
        <v>434</v>
      </c>
      <c r="L60" s="147" t="s">
        <v>435</v>
      </c>
      <c r="M60" s="148">
        <f t="shared" si="1"/>
        <v>121000000</v>
      </c>
      <c r="N60" s="279">
        <v>1</v>
      </c>
      <c r="O60" s="279"/>
      <c r="P60" s="279"/>
      <c r="Q60" s="279"/>
      <c r="R60" s="138">
        <v>1</v>
      </c>
      <c r="S60" s="258" t="s">
        <v>119</v>
      </c>
    </row>
    <row r="61" spans="1:23" s="66" customFormat="1" ht="78.75" x14ac:dyDescent="0.25">
      <c r="A61" s="124">
        <v>51</v>
      </c>
      <c r="B61" s="292"/>
      <c r="C61" s="136" t="s">
        <v>416</v>
      </c>
      <c r="D61" s="137"/>
      <c r="E61" s="137">
        <v>1</v>
      </c>
      <c r="F61" s="137"/>
      <c r="G61" s="143"/>
      <c r="H61" s="145">
        <v>2000000000</v>
      </c>
      <c r="I61" s="145">
        <v>1800000000</v>
      </c>
      <c r="J61" s="293">
        <v>1611112000</v>
      </c>
      <c r="K61" s="147" t="s">
        <v>442</v>
      </c>
      <c r="L61" s="147" t="s">
        <v>443</v>
      </c>
      <c r="M61" s="148">
        <f>H61-J61</f>
        <v>388888000</v>
      </c>
      <c r="N61" s="279">
        <v>1</v>
      </c>
      <c r="O61" s="279"/>
      <c r="P61" s="279"/>
      <c r="Q61" s="279"/>
      <c r="R61" s="138">
        <v>1</v>
      </c>
      <c r="S61" s="258" t="s">
        <v>119</v>
      </c>
    </row>
    <row r="62" spans="1:23" s="66" customFormat="1" ht="94.5" x14ac:dyDescent="0.25">
      <c r="A62" s="135">
        <v>52</v>
      </c>
      <c r="B62" s="292"/>
      <c r="C62" s="136" t="s">
        <v>417</v>
      </c>
      <c r="D62" s="137"/>
      <c r="E62" s="137">
        <v>1</v>
      </c>
      <c r="F62" s="137"/>
      <c r="G62" s="143"/>
      <c r="H62" s="145">
        <v>1000000000</v>
      </c>
      <c r="I62" s="145">
        <v>999900000</v>
      </c>
      <c r="J62" s="293">
        <v>870041000</v>
      </c>
      <c r="K62" s="147" t="s">
        <v>454</v>
      </c>
      <c r="L62" s="147" t="s">
        <v>455</v>
      </c>
      <c r="M62" s="148">
        <f>H62-J62</f>
        <v>129959000</v>
      </c>
      <c r="N62" s="279">
        <v>1</v>
      </c>
      <c r="O62" s="279"/>
      <c r="P62" s="279"/>
      <c r="Q62" s="279"/>
      <c r="R62" s="138">
        <v>1</v>
      </c>
      <c r="S62" s="258" t="s">
        <v>119</v>
      </c>
      <c r="T62" s="66">
        <v>1</v>
      </c>
    </row>
    <row r="63" spans="1:23" s="66" customFormat="1" ht="78.75" x14ac:dyDescent="0.25">
      <c r="A63" s="124">
        <v>53</v>
      </c>
      <c r="B63" s="292"/>
      <c r="C63" s="136" t="s">
        <v>354</v>
      </c>
      <c r="D63" s="137"/>
      <c r="E63" s="137"/>
      <c r="F63" s="137">
        <v>1</v>
      </c>
      <c r="G63" s="143"/>
      <c r="H63" s="145">
        <v>800000000</v>
      </c>
      <c r="I63" s="145">
        <v>800000000</v>
      </c>
      <c r="J63" s="293">
        <v>751630000</v>
      </c>
      <c r="K63" s="147" t="s">
        <v>466</v>
      </c>
      <c r="L63" s="147" t="s">
        <v>467</v>
      </c>
      <c r="M63" s="148">
        <f t="shared" si="1"/>
        <v>48370000</v>
      </c>
      <c r="N63" s="279">
        <v>1</v>
      </c>
      <c r="O63" s="279"/>
      <c r="P63" s="279"/>
      <c r="Q63" s="279"/>
      <c r="R63" s="138">
        <v>1</v>
      </c>
      <c r="S63" s="258" t="s">
        <v>119</v>
      </c>
      <c r="V63" s="66">
        <v>1</v>
      </c>
      <c r="W63" s="269">
        <f>H63</f>
        <v>800000000</v>
      </c>
    </row>
    <row r="64" spans="1:23" s="66" customFormat="1" ht="94.5" x14ac:dyDescent="0.25">
      <c r="A64" s="135">
        <v>54</v>
      </c>
      <c r="B64" s="292"/>
      <c r="C64" s="136" t="s">
        <v>448</v>
      </c>
      <c r="D64" s="137"/>
      <c r="E64" s="137">
        <v>1</v>
      </c>
      <c r="F64" s="137"/>
      <c r="G64" s="143"/>
      <c r="H64" s="145">
        <v>600000000</v>
      </c>
      <c r="I64" s="145">
        <v>600000000</v>
      </c>
      <c r="J64" s="293">
        <v>437350000</v>
      </c>
      <c r="K64" s="147" t="s">
        <v>330</v>
      </c>
      <c r="L64" s="147" t="s">
        <v>331</v>
      </c>
      <c r="M64" s="148">
        <f>H64-J64</f>
        <v>162650000</v>
      </c>
      <c r="N64" s="279">
        <v>1</v>
      </c>
      <c r="O64" s="279"/>
      <c r="P64" s="279"/>
      <c r="Q64" s="279"/>
      <c r="R64" s="138">
        <v>1</v>
      </c>
      <c r="S64" s="258" t="s">
        <v>119</v>
      </c>
      <c r="V64" s="66">
        <v>1</v>
      </c>
    </row>
    <row r="65" spans="1:25" s="66" customFormat="1" ht="110.25" x14ac:dyDescent="0.25">
      <c r="A65" s="124">
        <v>55</v>
      </c>
      <c r="B65" s="292"/>
      <c r="C65" s="136" t="s">
        <v>449</v>
      </c>
      <c r="D65" s="137"/>
      <c r="E65" s="137">
        <v>1</v>
      </c>
      <c r="F65" s="137"/>
      <c r="G65" s="143"/>
      <c r="H65" s="145">
        <v>475000000</v>
      </c>
      <c r="I65" s="145">
        <v>275000000</v>
      </c>
      <c r="J65" s="293">
        <v>229560000</v>
      </c>
      <c r="K65" s="147" t="s">
        <v>372</v>
      </c>
      <c r="L65" s="147" t="s">
        <v>373</v>
      </c>
      <c r="M65" s="148">
        <f>H65-J65</f>
        <v>245440000</v>
      </c>
      <c r="N65" s="279">
        <v>1</v>
      </c>
      <c r="O65" s="279"/>
      <c r="P65" s="279"/>
      <c r="Q65" s="279"/>
      <c r="R65" s="138">
        <v>1</v>
      </c>
      <c r="S65" s="258" t="s">
        <v>119</v>
      </c>
      <c r="V65" s="66">
        <v>1</v>
      </c>
      <c r="Y65" s="488">
        <f>H65+H64+H61+H62</f>
        <v>4075000000</v>
      </c>
    </row>
    <row r="66" spans="1:25" s="66" customFormat="1" ht="63" x14ac:dyDescent="0.25">
      <c r="A66" s="135">
        <v>56</v>
      </c>
      <c r="B66" s="292"/>
      <c r="C66" s="136" t="s">
        <v>430</v>
      </c>
      <c r="D66" s="137"/>
      <c r="E66" s="137">
        <v>1</v>
      </c>
      <c r="F66" s="137"/>
      <c r="G66" s="143"/>
      <c r="H66" s="145">
        <v>1150000000</v>
      </c>
      <c r="I66" s="145">
        <v>1150000000</v>
      </c>
      <c r="J66" s="293">
        <v>1079360000</v>
      </c>
      <c r="K66" s="147" t="s">
        <v>475</v>
      </c>
      <c r="L66" s="147" t="s">
        <v>476</v>
      </c>
      <c r="M66" s="148">
        <f>H66-J66</f>
        <v>70640000</v>
      </c>
      <c r="N66" s="279">
        <v>1</v>
      </c>
      <c r="O66" s="279"/>
      <c r="P66" s="279"/>
      <c r="Q66" s="279"/>
      <c r="R66" s="138">
        <v>1</v>
      </c>
      <c r="S66" s="258" t="s">
        <v>119</v>
      </c>
      <c r="V66" s="66">
        <v>1</v>
      </c>
    </row>
    <row r="67" spans="1:25" s="66" customFormat="1" ht="31.5" x14ac:dyDescent="0.25">
      <c r="A67" s="124">
        <v>57</v>
      </c>
      <c r="B67" s="292"/>
      <c r="C67" s="136" t="s">
        <v>370</v>
      </c>
      <c r="D67" s="137"/>
      <c r="E67" s="137">
        <v>1</v>
      </c>
      <c r="F67" s="137"/>
      <c r="G67" s="143"/>
      <c r="H67" s="145">
        <v>1500000000</v>
      </c>
      <c r="I67" s="145">
        <v>1499900000</v>
      </c>
      <c r="J67" s="147"/>
      <c r="K67" s="147"/>
      <c r="L67" s="147"/>
      <c r="M67" s="148"/>
      <c r="N67" s="279">
        <v>1</v>
      </c>
      <c r="O67" s="279"/>
      <c r="P67" s="279"/>
      <c r="Q67" s="279"/>
      <c r="R67" s="138">
        <v>1</v>
      </c>
      <c r="S67" s="138" t="s">
        <v>471</v>
      </c>
      <c r="V67" s="66">
        <v>1</v>
      </c>
    </row>
    <row r="68" spans="1:25" s="1" customFormat="1" ht="15.75" x14ac:dyDescent="0.25">
      <c r="A68" s="135">
        <v>58</v>
      </c>
      <c r="B68" s="281"/>
      <c r="C68" s="282" t="s">
        <v>431</v>
      </c>
      <c r="D68" s="283"/>
      <c r="E68" s="283">
        <v>1</v>
      </c>
      <c r="F68" s="283"/>
      <c r="G68" s="284"/>
      <c r="H68" s="285">
        <v>500000000</v>
      </c>
      <c r="I68" s="285">
        <v>475000000</v>
      </c>
      <c r="J68" s="286"/>
      <c r="K68" s="286"/>
      <c r="L68" s="286"/>
      <c r="M68" s="291"/>
      <c r="N68" s="288">
        <v>1</v>
      </c>
      <c r="O68" s="288"/>
      <c r="P68" s="288"/>
      <c r="Q68" s="288"/>
      <c r="R68" s="289">
        <v>1</v>
      </c>
      <c r="S68" s="289" t="s">
        <v>464</v>
      </c>
      <c r="V68" s="1">
        <v>1</v>
      </c>
    </row>
    <row r="69" spans="1:25" s="1" customFormat="1" ht="15.75" x14ac:dyDescent="0.25">
      <c r="A69" s="135"/>
      <c r="B69" s="221"/>
      <c r="C69" s="136"/>
      <c r="D69" s="137"/>
      <c r="E69" s="137"/>
      <c r="F69" s="137"/>
      <c r="G69" s="143"/>
      <c r="H69" s="145"/>
      <c r="I69" s="145"/>
      <c r="J69" s="216"/>
      <c r="K69" s="216"/>
      <c r="L69" s="216"/>
      <c r="M69" s="154"/>
      <c r="N69" s="154"/>
      <c r="O69" s="154"/>
      <c r="P69" s="154"/>
      <c r="Q69" s="154"/>
      <c r="R69" s="138"/>
      <c r="S69" s="138"/>
    </row>
    <row r="70" spans="1:25" s="1" customFormat="1" ht="15.75" x14ac:dyDescent="0.25">
      <c r="A70" s="155"/>
      <c r="B70" s="512" t="s">
        <v>20</v>
      </c>
      <c r="C70" s="513"/>
      <c r="D70" s="155">
        <f>SUM(D11:D67)</f>
        <v>0</v>
      </c>
      <c r="E70" s="155">
        <f>SUM(E11:E68)</f>
        <v>49</v>
      </c>
      <c r="F70" s="155">
        <f t="shared" ref="F70:R70" si="2">SUM(F11:F68)</f>
        <v>9</v>
      </c>
      <c r="G70" s="155">
        <f t="shared" si="2"/>
        <v>0</v>
      </c>
      <c r="H70" s="250">
        <f>SUM(H11:H68)</f>
        <v>156315000000</v>
      </c>
      <c r="I70" s="250">
        <f t="shared" si="2"/>
        <v>155620160000</v>
      </c>
      <c r="J70" s="250">
        <f t="shared" si="2"/>
        <v>141623640000</v>
      </c>
      <c r="K70" s="155">
        <f t="shared" si="2"/>
        <v>0</v>
      </c>
      <c r="L70" s="155">
        <f t="shared" si="2"/>
        <v>0</v>
      </c>
      <c r="M70" s="250">
        <f t="shared" si="2"/>
        <v>10970360000</v>
      </c>
      <c r="N70" s="155">
        <f t="shared" si="2"/>
        <v>52</v>
      </c>
      <c r="O70" s="155">
        <f t="shared" si="2"/>
        <v>0</v>
      </c>
      <c r="P70" s="155">
        <f t="shared" si="2"/>
        <v>6</v>
      </c>
      <c r="Q70" s="155">
        <f t="shared" si="2"/>
        <v>0</v>
      </c>
      <c r="R70" s="155">
        <f t="shared" si="2"/>
        <v>58</v>
      </c>
      <c r="S70" s="155">
        <f>SUM(S11:S68)</f>
        <v>0</v>
      </c>
      <c r="T70" s="155"/>
      <c r="U70" s="155"/>
      <c r="V70" s="155"/>
      <c r="W70" s="250">
        <f t="shared" ref="W70" si="3">SUM(W11:W68)</f>
        <v>2270000000</v>
      </c>
    </row>
    <row r="71" spans="1:25" s="1" customFormat="1" ht="15.75" x14ac:dyDescent="0.25">
      <c r="A71" s="252" t="s">
        <v>100</v>
      </c>
      <c r="B71" s="514" t="s">
        <v>68</v>
      </c>
      <c r="C71" s="515"/>
      <c r="D71" s="143"/>
      <c r="E71" s="143"/>
      <c r="F71" s="143"/>
      <c r="G71" s="143"/>
      <c r="H71" s="139"/>
      <c r="I71" s="139"/>
      <c r="J71" s="239"/>
      <c r="K71" s="240"/>
      <c r="L71" s="240"/>
      <c r="M71" s="241"/>
      <c r="N71" s="239"/>
      <c r="O71" s="239"/>
      <c r="P71" s="239"/>
      <c r="Q71" s="242"/>
      <c r="R71" s="240"/>
      <c r="S71" s="240"/>
    </row>
    <row r="72" spans="1:25" s="1" customFormat="1" ht="110.25" x14ac:dyDescent="0.25">
      <c r="A72" s="124">
        <v>1</v>
      </c>
      <c r="B72" s="162"/>
      <c r="C72" s="163" t="s">
        <v>69</v>
      </c>
      <c r="D72" s="134">
        <v>1</v>
      </c>
      <c r="E72" s="134"/>
      <c r="F72" s="134"/>
      <c r="G72" s="134"/>
      <c r="H72" s="164">
        <v>563682000</v>
      </c>
      <c r="I72" s="164">
        <v>560862500</v>
      </c>
      <c r="J72" s="165">
        <v>535370000</v>
      </c>
      <c r="K72" s="152" t="s">
        <v>93</v>
      </c>
      <c r="L72" s="152" t="s">
        <v>107</v>
      </c>
      <c r="M72" s="153">
        <f>H72-J72</f>
        <v>28312000</v>
      </c>
      <c r="N72" s="153">
        <v>1</v>
      </c>
      <c r="O72" s="154"/>
      <c r="P72" s="153"/>
      <c r="Q72" s="153"/>
      <c r="R72" s="127">
        <v>1</v>
      </c>
      <c r="S72" s="254" t="s">
        <v>119</v>
      </c>
    </row>
    <row r="73" spans="1:25" s="1" customFormat="1" ht="47.25" x14ac:dyDescent="0.25">
      <c r="A73" s="135">
        <v>2</v>
      </c>
      <c r="B73" s="162"/>
      <c r="C73" s="243" t="s">
        <v>103</v>
      </c>
      <c r="D73" s="142"/>
      <c r="E73" s="142"/>
      <c r="F73" s="142">
        <v>1</v>
      </c>
      <c r="G73" s="142"/>
      <c r="H73" s="244">
        <v>300000000</v>
      </c>
      <c r="I73" s="244">
        <v>299900000</v>
      </c>
      <c r="J73" s="172">
        <v>295900000</v>
      </c>
      <c r="K73" s="216" t="s">
        <v>321</v>
      </c>
      <c r="L73" s="216" t="s">
        <v>322</v>
      </c>
      <c r="M73" s="153">
        <f>H73-J73</f>
        <v>4100000</v>
      </c>
      <c r="N73" s="154">
        <v>1</v>
      </c>
      <c r="O73" s="154"/>
      <c r="P73" s="154"/>
      <c r="Q73" s="154"/>
      <c r="R73" s="138">
        <v>1</v>
      </c>
      <c r="S73" s="258" t="s">
        <v>119</v>
      </c>
      <c r="T73" s="305"/>
    </row>
    <row r="74" spans="1:25" s="1" customFormat="1" ht="15.75" x14ac:dyDescent="0.25">
      <c r="A74" s="124"/>
      <c r="B74" s="162"/>
      <c r="C74" s="163"/>
      <c r="D74" s="134"/>
      <c r="E74" s="134"/>
      <c r="F74" s="134"/>
      <c r="G74" s="134"/>
      <c r="H74" s="164"/>
      <c r="I74" s="164"/>
      <c r="J74" s="165"/>
      <c r="K74" s="166"/>
      <c r="L74" s="166"/>
      <c r="M74" s="153"/>
      <c r="N74" s="153"/>
      <c r="O74" s="154"/>
      <c r="P74" s="153"/>
      <c r="Q74" s="153"/>
      <c r="R74" s="127"/>
      <c r="S74" s="127"/>
    </row>
    <row r="75" spans="1:25" s="1" customFormat="1" ht="15.75" x14ac:dyDescent="0.25">
      <c r="A75" s="155"/>
      <c r="B75" s="512" t="s">
        <v>20</v>
      </c>
      <c r="C75" s="513"/>
      <c r="D75" s="155">
        <f>SUM(D72:D74)</f>
        <v>1</v>
      </c>
      <c r="E75" s="155">
        <f t="shared" ref="E75:N75" si="4">SUM(E72:E74)</f>
        <v>0</v>
      </c>
      <c r="F75" s="155">
        <f t="shared" si="4"/>
        <v>1</v>
      </c>
      <c r="G75" s="155">
        <f t="shared" si="4"/>
        <v>0</v>
      </c>
      <c r="H75" s="157">
        <f>SUM(H72:H74)</f>
        <v>863682000</v>
      </c>
      <c r="I75" s="157">
        <f t="shared" si="4"/>
        <v>860762500</v>
      </c>
      <c r="J75" s="157">
        <f t="shared" si="4"/>
        <v>831270000</v>
      </c>
      <c r="K75" s="158">
        <f t="shared" si="4"/>
        <v>0</v>
      </c>
      <c r="L75" s="158">
        <f t="shared" si="4"/>
        <v>0</v>
      </c>
      <c r="M75" s="299">
        <f t="shared" si="4"/>
        <v>32412000</v>
      </c>
      <c r="N75" s="161">
        <f t="shared" si="4"/>
        <v>2</v>
      </c>
      <c r="O75" s="167"/>
      <c r="P75" s="161">
        <f>SUM(P72:P74)</f>
        <v>0</v>
      </c>
      <c r="Q75" s="161">
        <f>SUM(Q72:Q74)</f>
        <v>0</v>
      </c>
      <c r="R75" s="158">
        <f>SUM(R72:R74)</f>
        <v>2</v>
      </c>
      <c r="S75" s="158">
        <f>SUM(S72:S74)</f>
        <v>0</v>
      </c>
    </row>
    <row r="76" spans="1:25" s="66" customFormat="1" ht="15.75" x14ac:dyDescent="0.25">
      <c r="A76" s="252" t="s">
        <v>101</v>
      </c>
      <c r="B76" s="514" t="s">
        <v>95</v>
      </c>
      <c r="C76" s="515"/>
      <c r="D76" s="143"/>
      <c r="E76" s="143"/>
      <c r="F76" s="143"/>
      <c r="G76" s="143"/>
      <c r="H76" s="239"/>
      <c r="I76" s="239"/>
      <c r="J76" s="239"/>
      <c r="K76" s="240"/>
      <c r="L76" s="240"/>
      <c r="M76" s="239"/>
      <c r="N76" s="240"/>
      <c r="O76" s="240"/>
      <c r="P76" s="240"/>
      <c r="Q76" s="242"/>
      <c r="R76" s="240"/>
      <c r="S76" s="240"/>
    </row>
    <row r="77" spans="1:25" ht="63" x14ac:dyDescent="0.25">
      <c r="A77" s="135">
        <v>1</v>
      </c>
      <c r="B77" s="168"/>
      <c r="C77" s="162" t="s">
        <v>96</v>
      </c>
      <c r="D77" s="142">
        <v>1</v>
      </c>
      <c r="E77" s="142"/>
      <c r="F77" s="142"/>
      <c r="G77" s="169"/>
      <c r="H77" s="255">
        <v>300000000</v>
      </c>
      <c r="I77" s="224">
        <v>299700000</v>
      </c>
      <c r="J77" s="225">
        <v>267000000</v>
      </c>
      <c r="K77" s="224" t="s">
        <v>125</v>
      </c>
      <c r="L77" s="259" t="s">
        <v>126</v>
      </c>
      <c r="M77" s="268">
        <f t="shared" ref="M77:M82" si="5">H77-J77</f>
        <v>33000000</v>
      </c>
      <c r="N77" s="226">
        <v>1</v>
      </c>
      <c r="O77" s="226"/>
      <c r="P77" s="226"/>
      <c r="Q77" s="226"/>
      <c r="R77" s="227">
        <v>1</v>
      </c>
      <c r="S77" s="296" t="s">
        <v>119</v>
      </c>
      <c r="T77" s="2"/>
    </row>
    <row r="78" spans="1:25" ht="78.75" x14ac:dyDescent="0.25">
      <c r="A78" s="135">
        <v>2</v>
      </c>
      <c r="B78" s="168"/>
      <c r="C78" s="162" t="s">
        <v>120</v>
      </c>
      <c r="D78" s="142">
        <v>1</v>
      </c>
      <c r="E78" s="142"/>
      <c r="F78" s="142"/>
      <c r="G78" s="169"/>
      <c r="H78" s="255">
        <v>225000000</v>
      </c>
      <c r="I78" s="224">
        <v>225000000</v>
      </c>
      <c r="J78" s="225">
        <v>223110000</v>
      </c>
      <c r="K78" s="313" t="s">
        <v>212</v>
      </c>
      <c r="L78" s="259" t="s">
        <v>213</v>
      </c>
      <c r="M78" s="268">
        <f t="shared" si="5"/>
        <v>1890000</v>
      </c>
      <c r="N78" s="226">
        <v>1</v>
      </c>
      <c r="O78" s="226"/>
      <c r="P78" s="226"/>
      <c r="Q78" s="226"/>
      <c r="R78" s="227">
        <v>1</v>
      </c>
      <c r="S78" s="296" t="s">
        <v>119</v>
      </c>
      <c r="T78" s="2"/>
    </row>
    <row r="79" spans="1:25" ht="110.25" x14ac:dyDescent="0.25">
      <c r="A79" s="135">
        <v>3</v>
      </c>
      <c r="B79" s="168"/>
      <c r="C79" s="162" t="s">
        <v>231</v>
      </c>
      <c r="D79" s="142">
        <v>1</v>
      </c>
      <c r="E79" s="142"/>
      <c r="F79" s="142"/>
      <c r="G79" s="169"/>
      <c r="H79" s="255">
        <v>518000000</v>
      </c>
      <c r="I79" s="224">
        <v>518000000</v>
      </c>
      <c r="J79" s="225">
        <v>441780000</v>
      </c>
      <c r="K79" s="313" t="s">
        <v>282</v>
      </c>
      <c r="L79" s="259" t="s">
        <v>283</v>
      </c>
      <c r="M79" s="268">
        <f t="shared" si="5"/>
        <v>76220000</v>
      </c>
      <c r="N79" s="226">
        <v>1</v>
      </c>
      <c r="O79" s="226"/>
      <c r="P79" s="226"/>
      <c r="Q79" s="226"/>
      <c r="R79" s="227">
        <v>1</v>
      </c>
      <c r="S79" s="296" t="s">
        <v>119</v>
      </c>
      <c r="T79" s="2"/>
    </row>
    <row r="80" spans="1:25" ht="141.75" x14ac:dyDescent="0.25">
      <c r="A80" s="135">
        <v>4</v>
      </c>
      <c r="B80" s="168"/>
      <c r="C80" s="162" t="s">
        <v>318</v>
      </c>
      <c r="D80" s="142"/>
      <c r="E80" s="142">
        <v>1</v>
      </c>
      <c r="F80" s="142"/>
      <c r="G80" s="169"/>
      <c r="H80" s="255">
        <v>250000000</v>
      </c>
      <c r="I80" s="255">
        <v>250000000</v>
      </c>
      <c r="J80" s="225">
        <v>195900000</v>
      </c>
      <c r="K80" s="313" t="s">
        <v>358</v>
      </c>
      <c r="L80" s="259" t="s">
        <v>359</v>
      </c>
      <c r="M80" s="268">
        <f t="shared" si="5"/>
        <v>54100000</v>
      </c>
      <c r="N80" s="226">
        <v>1</v>
      </c>
      <c r="O80" s="226"/>
      <c r="P80" s="226"/>
      <c r="Q80" s="226"/>
      <c r="R80" s="227">
        <v>1</v>
      </c>
      <c r="S80" s="296" t="s">
        <v>119</v>
      </c>
      <c r="T80" s="2"/>
    </row>
    <row r="81" spans="1:22" ht="47.25" x14ac:dyDescent="0.25">
      <c r="A81" s="135">
        <v>5</v>
      </c>
      <c r="B81" s="168"/>
      <c r="C81" s="162" t="s">
        <v>355</v>
      </c>
      <c r="D81" s="142"/>
      <c r="E81" s="142">
        <v>1</v>
      </c>
      <c r="F81" s="142"/>
      <c r="G81" s="169"/>
      <c r="H81" s="255">
        <v>320000000</v>
      </c>
      <c r="I81" s="224">
        <v>318650000</v>
      </c>
      <c r="J81" s="225">
        <v>240050000</v>
      </c>
      <c r="K81" s="313" t="s">
        <v>452</v>
      </c>
      <c r="L81" s="259" t="s">
        <v>453</v>
      </c>
      <c r="M81" s="268">
        <f t="shared" si="5"/>
        <v>79950000</v>
      </c>
      <c r="N81" s="226">
        <v>1</v>
      </c>
      <c r="O81" s="226"/>
      <c r="P81" s="226"/>
      <c r="Q81" s="226"/>
      <c r="R81" s="227">
        <v>1</v>
      </c>
      <c r="S81" s="296" t="s">
        <v>119</v>
      </c>
      <c r="T81" s="2">
        <v>1</v>
      </c>
    </row>
    <row r="82" spans="1:22" ht="126" x14ac:dyDescent="0.25">
      <c r="A82" s="135">
        <v>6</v>
      </c>
      <c r="B82" s="168"/>
      <c r="C82" s="162" t="s">
        <v>419</v>
      </c>
      <c r="D82" s="142"/>
      <c r="E82" s="142">
        <v>1</v>
      </c>
      <c r="F82" s="142"/>
      <c r="G82" s="169"/>
      <c r="H82" s="255">
        <v>390000000</v>
      </c>
      <c r="I82" s="224">
        <v>388240000</v>
      </c>
      <c r="J82" s="225">
        <v>283370000</v>
      </c>
      <c r="K82" s="313" t="s">
        <v>255</v>
      </c>
      <c r="L82" s="259" t="s">
        <v>196</v>
      </c>
      <c r="M82" s="268">
        <f t="shared" si="5"/>
        <v>106630000</v>
      </c>
      <c r="N82" s="226">
        <v>1</v>
      </c>
      <c r="O82" s="226"/>
      <c r="P82" s="226"/>
      <c r="Q82" s="226"/>
      <c r="R82" s="227">
        <v>1</v>
      </c>
      <c r="S82" s="296" t="s">
        <v>119</v>
      </c>
      <c r="T82" s="2"/>
    </row>
    <row r="83" spans="1:22" ht="15.75" x14ac:dyDescent="0.25">
      <c r="A83" s="135"/>
      <c r="B83" s="168"/>
      <c r="C83" s="162"/>
      <c r="D83" s="142"/>
      <c r="E83" s="142"/>
      <c r="F83" s="142"/>
      <c r="G83" s="169"/>
      <c r="H83" s="170"/>
      <c r="I83" s="171"/>
      <c r="J83" s="172"/>
      <c r="K83" s="171"/>
      <c r="L83" s="173"/>
      <c r="M83" s="173"/>
      <c r="N83" s="173"/>
      <c r="O83" s="173"/>
      <c r="P83" s="173"/>
      <c r="Q83" s="173"/>
      <c r="R83" s="135"/>
      <c r="S83" s="143"/>
      <c r="T83" s="2"/>
    </row>
    <row r="84" spans="1:22" ht="15.75" x14ac:dyDescent="0.25">
      <c r="A84" s="222"/>
      <c r="B84" s="512" t="s">
        <v>20</v>
      </c>
      <c r="C84" s="513"/>
      <c r="D84" s="228">
        <f>SUM(D77:D83)</f>
        <v>3</v>
      </c>
      <c r="E84" s="228">
        <f>SUM(E77:E83)</f>
        <v>3</v>
      </c>
      <c r="F84" s="228">
        <f t="shared" ref="F84:S84" si="6">SUM(F77:F83)</f>
        <v>0</v>
      </c>
      <c r="G84" s="228">
        <f t="shared" si="6"/>
        <v>0</v>
      </c>
      <c r="H84" s="229">
        <f>SUM(H77:H83)</f>
        <v>2003000000</v>
      </c>
      <c r="I84" s="229">
        <f>SUM(I77:I83)</f>
        <v>1999590000</v>
      </c>
      <c r="J84" s="229">
        <f>SUM(J77:J83)</f>
        <v>1651210000</v>
      </c>
      <c r="K84" s="405">
        <f>SUM(K77:K83)</f>
        <v>0</v>
      </c>
      <c r="L84" s="228">
        <f t="shared" si="6"/>
        <v>0</v>
      </c>
      <c r="M84" s="298">
        <f>SUM(M77:M83)</f>
        <v>351790000</v>
      </c>
      <c r="N84" s="405">
        <f>SUM(N77:N83)</f>
        <v>6</v>
      </c>
      <c r="O84" s="228">
        <f t="shared" si="6"/>
        <v>0</v>
      </c>
      <c r="P84" s="228">
        <f t="shared" si="6"/>
        <v>0</v>
      </c>
      <c r="Q84" s="228">
        <f t="shared" si="6"/>
        <v>0</v>
      </c>
      <c r="R84" s="228">
        <f t="shared" si="6"/>
        <v>6</v>
      </c>
      <c r="S84" s="228">
        <f t="shared" si="6"/>
        <v>0</v>
      </c>
      <c r="T84" s="2"/>
    </row>
    <row r="85" spans="1:22" ht="15.75" x14ac:dyDescent="0.25">
      <c r="A85" s="253" t="s">
        <v>108</v>
      </c>
      <c r="B85" s="518" t="s">
        <v>109</v>
      </c>
      <c r="C85" s="519"/>
      <c r="D85" s="245"/>
      <c r="E85" s="245"/>
      <c r="F85" s="245"/>
      <c r="G85" s="246"/>
      <c r="H85" s="171"/>
      <c r="I85" s="171"/>
      <c r="J85" s="172"/>
      <c r="K85" s="171"/>
      <c r="L85" s="173"/>
      <c r="M85" s="173"/>
      <c r="N85" s="173"/>
      <c r="O85" s="173"/>
      <c r="P85" s="173"/>
      <c r="Q85" s="173"/>
      <c r="R85" s="135"/>
      <c r="S85" s="143"/>
      <c r="T85" s="2"/>
    </row>
    <row r="86" spans="1:22" ht="78.75" x14ac:dyDescent="0.25">
      <c r="A86" s="135">
        <v>1</v>
      </c>
      <c r="B86" s="223"/>
      <c r="C86" s="216" t="s">
        <v>110</v>
      </c>
      <c r="D86" s="245"/>
      <c r="E86" s="245"/>
      <c r="F86" s="245"/>
      <c r="G86" s="246">
        <v>1</v>
      </c>
      <c r="H86" s="171">
        <v>460000000</v>
      </c>
      <c r="I86" s="171">
        <v>460000000</v>
      </c>
      <c r="J86" s="172">
        <v>301118000</v>
      </c>
      <c r="K86" s="294" t="s">
        <v>161</v>
      </c>
      <c r="L86" s="295" t="s">
        <v>162</v>
      </c>
      <c r="M86" s="173">
        <f>H86-J86</f>
        <v>158882000</v>
      </c>
      <c r="N86" s="173">
        <v>1</v>
      </c>
      <c r="O86" s="173"/>
      <c r="P86" s="173"/>
      <c r="Q86" s="173"/>
      <c r="R86" s="135">
        <v>1</v>
      </c>
      <c r="S86" s="258" t="s">
        <v>119</v>
      </c>
      <c r="T86" s="2"/>
    </row>
    <row r="87" spans="1:22" ht="47.25" x14ac:dyDescent="0.25">
      <c r="A87" s="135">
        <v>2</v>
      </c>
      <c r="B87" s="223"/>
      <c r="C87" s="216" t="s">
        <v>131</v>
      </c>
      <c r="D87" s="245">
        <v>1</v>
      </c>
      <c r="E87" s="245"/>
      <c r="F87" s="245"/>
      <c r="G87" s="246"/>
      <c r="H87" s="171">
        <v>1050000000</v>
      </c>
      <c r="I87" s="171">
        <v>1039000000</v>
      </c>
      <c r="J87" s="172">
        <v>1016400000</v>
      </c>
      <c r="K87" s="294" t="s">
        <v>186</v>
      </c>
      <c r="L87" s="307" t="s">
        <v>187</v>
      </c>
      <c r="M87" s="173">
        <f>H87-J87</f>
        <v>33600000</v>
      </c>
      <c r="N87" s="173">
        <v>1</v>
      </c>
      <c r="O87" s="173"/>
      <c r="P87" s="173"/>
      <c r="Q87" s="173"/>
      <c r="R87" s="135">
        <v>1</v>
      </c>
      <c r="S87" s="258" t="s">
        <v>119</v>
      </c>
      <c r="T87" s="2"/>
    </row>
    <row r="88" spans="1:22" ht="63" x14ac:dyDescent="0.25">
      <c r="A88" s="477">
        <v>3</v>
      </c>
      <c r="B88" s="478"/>
      <c r="C88" s="479" t="s">
        <v>371</v>
      </c>
      <c r="D88" s="480">
        <v>1</v>
      </c>
      <c r="E88" s="480"/>
      <c r="F88" s="480"/>
      <c r="G88" s="481"/>
      <c r="H88" s="482">
        <v>2000000000</v>
      </c>
      <c r="I88" s="482">
        <v>1925000000</v>
      </c>
      <c r="J88" s="483"/>
      <c r="K88" s="484"/>
      <c r="L88" s="485"/>
      <c r="M88" s="486"/>
      <c r="N88" s="486">
        <v>1</v>
      </c>
      <c r="O88" s="486"/>
      <c r="P88" s="486"/>
      <c r="Q88" s="486"/>
      <c r="R88" s="477">
        <v>1</v>
      </c>
      <c r="S88" s="487" t="s">
        <v>460</v>
      </c>
      <c r="T88" s="2"/>
      <c r="V88" s="2">
        <v>1</v>
      </c>
    </row>
    <row r="89" spans="1:22" ht="15.75" x14ac:dyDescent="0.25">
      <c r="A89" s="222"/>
      <c r="B89" s="247"/>
      <c r="C89" s="248"/>
      <c r="D89" s="249">
        <f t="shared" ref="D89:R89" si="7">SUM(D86:D88)</f>
        <v>2</v>
      </c>
      <c r="E89" s="249">
        <f t="shared" si="7"/>
        <v>0</v>
      </c>
      <c r="F89" s="249">
        <f t="shared" si="7"/>
        <v>0</v>
      </c>
      <c r="G89" s="249">
        <f t="shared" si="7"/>
        <v>1</v>
      </c>
      <c r="H89" s="251">
        <f>SUM(H86:H88)</f>
        <v>3510000000</v>
      </c>
      <c r="I89" s="251">
        <f t="shared" si="7"/>
        <v>3424000000</v>
      </c>
      <c r="J89" s="251">
        <f t="shared" si="7"/>
        <v>1317518000</v>
      </c>
      <c r="K89" s="249">
        <f t="shared" si="7"/>
        <v>0</v>
      </c>
      <c r="L89" s="249">
        <f t="shared" si="7"/>
        <v>0</v>
      </c>
      <c r="M89" s="297">
        <f t="shared" si="7"/>
        <v>192482000</v>
      </c>
      <c r="N89" s="249">
        <f t="shared" si="7"/>
        <v>3</v>
      </c>
      <c r="O89" s="249">
        <f t="shared" si="7"/>
        <v>0</v>
      </c>
      <c r="P89" s="249">
        <f t="shared" si="7"/>
        <v>0</v>
      </c>
      <c r="Q89" s="249">
        <f t="shared" si="7"/>
        <v>0</v>
      </c>
      <c r="R89" s="249">
        <f t="shared" si="7"/>
        <v>3</v>
      </c>
      <c r="S89" s="222"/>
      <c r="T89" s="2"/>
    </row>
    <row r="90" spans="1:22" ht="15.75" x14ac:dyDescent="0.25">
      <c r="A90" s="253" t="s">
        <v>136</v>
      </c>
      <c r="B90" s="518" t="s">
        <v>135</v>
      </c>
      <c r="C90" s="519"/>
      <c r="D90" s="245"/>
      <c r="E90" s="245"/>
      <c r="F90" s="245"/>
      <c r="G90" s="246"/>
      <c r="H90" s="171"/>
      <c r="I90" s="171"/>
      <c r="J90" s="172"/>
      <c r="K90" s="171"/>
      <c r="L90" s="173"/>
      <c r="M90" s="173"/>
      <c r="N90" s="173"/>
      <c r="O90" s="173"/>
      <c r="P90" s="173"/>
      <c r="Q90" s="173"/>
      <c r="R90" s="135"/>
      <c r="S90" s="143"/>
      <c r="T90" s="2"/>
    </row>
    <row r="91" spans="1:22" ht="78.75" x14ac:dyDescent="0.25">
      <c r="A91" s="135">
        <v>1</v>
      </c>
      <c r="B91" s="223"/>
      <c r="C91" s="216" t="s">
        <v>137</v>
      </c>
      <c r="D91" s="245"/>
      <c r="E91" s="245"/>
      <c r="F91" s="245">
        <v>1</v>
      </c>
      <c r="G91" s="246"/>
      <c r="H91" s="171">
        <v>130640000</v>
      </c>
      <c r="I91" s="171">
        <v>100110000</v>
      </c>
      <c r="J91" s="172">
        <v>99822000</v>
      </c>
      <c r="K91" s="294" t="s">
        <v>169</v>
      </c>
      <c r="L91" s="295" t="s">
        <v>170</v>
      </c>
      <c r="M91" s="173">
        <f t="shared" ref="M91:M97" si="8">H91-J91</f>
        <v>30818000</v>
      </c>
      <c r="N91" s="173">
        <v>1</v>
      </c>
      <c r="O91" s="173"/>
      <c r="P91" s="173"/>
      <c r="Q91" s="173"/>
      <c r="R91" s="135">
        <v>1</v>
      </c>
      <c r="S91" s="258" t="s">
        <v>119</v>
      </c>
      <c r="T91" s="2"/>
    </row>
    <row r="92" spans="1:22" ht="63" x14ac:dyDescent="0.25">
      <c r="A92" s="135">
        <v>2</v>
      </c>
      <c r="B92" s="223"/>
      <c r="C92" s="216" t="s">
        <v>138</v>
      </c>
      <c r="D92" s="245"/>
      <c r="E92" s="245">
        <v>1</v>
      </c>
      <c r="F92" s="245"/>
      <c r="G92" s="246"/>
      <c r="H92" s="171">
        <v>4000000000</v>
      </c>
      <c r="I92" s="171">
        <v>3939800000</v>
      </c>
      <c r="J92" s="172">
        <v>3561656000</v>
      </c>
      <c r="K92" s="294" t="s">
        <v>209</v>
      </c>
      <c r="L92" s="295" t="s">
        <v>210</v>
      </c>
      <c r="M92" s="173">
        <f t="shared" si="8"/>
        <v>438344000</v>
      </c>
      <c r="N92" s="173">
        <v>1</v>
      </c>
      <c r="O92" s="173"/>
      <c r="P92" s="173"/>
      <c r="Q92" s="173"/>
      <c r="R92" s="135">
        <v>1</v>
      </c>
      <c r="S92" s="258" t="s">
        <v>119</v>
      </c>
      <c r="T92" s="2"/>
    </row>
    <row r="93" spans="1:22" ht="94.5" x14ac:dyDescent="0.25">
      <c r="A93" s="135">
        <v>3</v>
      </c>
      <c r="B93" s="223"/>
      <c r="C93" s="216" t="s">
        <v>179</v>
      </c>
      <c r="D93" s="245"/>
      <c r="E93" s="245">
        <v>1</v>
      </c>
      <c r="F93" s="245"/>
      <c r="G93" s="246"/>
      <c r="H93" s="171">
        <v>1610000000</v>
      </c>
      <c r="I93" s="171">
        <v>1610000000</v>
      </c>
      <c r="J93" s="172">
        <v>1424652000</v>
      </c>
      <c r="K93" s="294" t="s">
        <v>205</v>
      </c>
      <c r="L93" s="295" t="s">
        <v>206</v>
      </c>
      <c r="M93" s="173">
        <f t="shared" si="8"/>
        <v>185348000</v>
      </c>
      <c r="N93" s="173">
        <v>1</v>
      </c>
      <c r="O93" s="173"/>
      <c r="P93" s="173"/>
      <c r="Q93" s="173"/>
      <c r="R93" s="135">
        <v>1</v>
      </c>
      <c r="S93" s="258" t="s">
        <v>119</v>
      </c>
      <c r="T93" s="2"/>
    </row>
    <row r="94" spans="1:22" ht="47.25" x14ac:dyDescent="0.25">
      <c r="A94" s="135">
        <v>4</v>
      </c>
      <c r="B94" s="223"/>
      <c r="C94" s="216" t="s">
        <v>181</v>
      </c>
      <c r="D94" s="245"/>
      <c r="E94" s="245">
        <v>1</v>
      </c>
      <c r="F94" s="245"/>
      <c r="G94" s="246"/>
      <c r="H94" s="171">
        <v>1650000000</v>
      </c>
      <c r="I94" s="171">
        <v>1650000000</v>
      </c>
      <c r="J94" s="172">
        <v>1444406000</v>
      </c>
      <c r="K94" s="171" t="s">
        <v>223</v>
      </c>
      <c r="L94" s="307" t="s">
        <v>224</v>
      </c>
      <c r="M94" s="173">
        <f t="shared" si="8"/>
        <v>205594000</v>
      </c>
      <c r="N94" s="173">
        <v>1</v>
      </c>
      <c r="O94" s="173"/>
      <c r="P94" s="173"/>
      <c r="Q94" s="173"/>
      <c r="R94" s="135">
        <v>1</v>
      </c>
      <c r="S94" s="258" t="s">
        <v>119</v>
      </c>
      <c r="T94" s="2"/>
    </row>
    <row r="95" spans="1:22" ht="47.25" x14ac:dyDescent="0.25">
      <c r="A95" s="135">
        <v>5</v>
      </c>
      <c r="B95" s="223"/>
      <c r="C95" s="216" t="s">
        <v>317</v>
      </c>
      <c r="D95" s="245"/>
      <c r="E95" s="245">
        <v>1</v>
      </c>
      <c r="F95" s="245"/>
      <c r="G95" s="246"/>
      <c r="H95" s="171">
        <v>928500000</v>
      </c>
      <c r="I95" s="171">
        <v>928500000</v>
      </c>
      <c r="J95" s="172">
        <v>823913000</v>
      </c>
      <c r="K95" s="294" t="s">
        <v>375</v>
      </c>
      <c r="L95" s="307" t="s">
        <v>376</v>
      </c>
      <c r="M95" s="173">
        <f t="shared" si="8"/>
        <v>104587000</v>
      </c>
      <c r="N95" s="173">
        <v>1</v>
      </c>
      <c r="O95" s="173"/>
      <c r="P95" s="173"/>
      <c r="Q95" s="173"/>
      <c r="R95" s="135">
        <v>1</v>
      </c>
      <c r="S95" s="258" t="s">
        <v>119</v>
      </c>
      <c r="T95" s="2"/>
    </row>
    <row r="96" spans="1:22" ht="63" x14ac:dyDescent="0.25">
      <c r="A96" s="135">
        <v>6</v>
      </c>
      <c r="B96" s="223"/>
      <c r="C96" s="216" t="s">
        <v>309</v>
      </c>
      <c r="D96" s="245"/>
      <c r="E96" s="245">
        <v>1</v>
      </c>
      <c r="F96" s="245"/>
      <c r="G96" s="246"/>
      <c r="H96" s="171">
        <v>815000000</v>
      </c>
      <c r="I96" s="171">
        <v>815000000</v>
      </c>
      <c r="J96" s="172">
        <v>723610000</v>
      </c>
      <c r="K96" s="294" t="s">
        <v>360</v>
      </c>
      <c r="L96" s="307" t="s">
        <v>361</v>
      </c>
      <c r="M96" s="173">
        <f t="shared" si="8"/>
        <v>91390000</v>
      </c>
      <c r="N96" s="173">
        <v>1</v>
      </c>
      <c r="O96" s="173"/>
      <c r="P96" s="173"/>
      <c r="Q96" s="173"/>
      <c r="R96" s="135">
        <v>1</v>
      </c>
      <c r="S96" s="258" t="s">
        <v>119</v>
      </c>
      <c r="T96" s="2"/>
    </row>
    <row r="97" spans="1:20" ht="78.75" x14ac:dyDescent="0.25">
      <c r="A97" s="135">
        <v>7</v>
      </c>
      <c r="B97" s="223"/>
      <c r="C97" s="216" t="s">
        <v>311</v>
      </c>
      <c r="D97" s="245"/>
      <c r="E97" s="245">
        <v>1</v>
      </c>
      <c r="F97" s="245"/>
      <c r="G97" s="246"/>
      <c r="H97" s="171">
        <v>500000000</v>
      </c>
      <c r="I97" s="171">
        <v>500000000</v>
      </c>
      <c r="J97" s="172">
        <v>452068000</v>
      </c>
      <c r="K97" s="171" t="s">
        <v>410</v>
      </c>
      <c r="L97" s="307" t="s">
        <v>411</v>
      </c>
      <c r="M97" s="173">
        <f t="shared" si="8"/>
        <v>47932000</v>
      </c>
      <c r="N97" s="173">
        <v>1</v>
      </c>
      <c r="O97" s="173"/>
      <c r="P97" s="173"/>
      <c r="Q97" s="173"/>
      <c r="R97" s="135">
        <v>1</v>
      </c>
      <c r="S97" s="258" t="s">
        <v>119</v>
      </c>
      <c r="T97" s="2"/>
    </row>
    <row r="98" spans="1:20" ht="110.25" x14ac:dyDescent="0.25">
      <c r="A98" s="135">
        <v>8</v>
      </c>
      <c r="B98" s="223"/>
      <c r="C98" s="216" t="s">
        <v>333</v>
      </c>
      <c r="D98" s="245"/>
      <c r="E98" s="245">
        <v>1</v>
      </c>
      <c r="F98" s="245"/>
      <c r="G98" s="246"/>
      <c r="H98" s="171">
        <v>500000000</v>
      </c>
      <c r="I98" s="171">
        <v>500000000</v>
      </c>
      <c r="J98" s="172">
        <v>421960000</v>
      </c>
      <c r="K98" s="294" t="s">
        <v>372</v>
      </c>
      <c r="L98" s="295" t="s">
        <v>373</v>
      </c>
      <c r="M98" s="173">
        <f>H98-J98</f>
        <v>78040000</v>
      </c>
      <c r="N98" s="173">
        <v>1</v>
      </c>
      <c r="O98" s="173"/>
      <c r="P98" s="173"/>
      <c r="Q98" s="173"/>
      <c r="R98" s="135">
        <v>1</v>
      </c>
      <c r="S98" s="258" t="s">
        <v>119</v>
      </c>
      <c r="T98" s="2"/>
    </row>
    <row r="99" spans="1:20" ht="47.25" x14ac:dyDescent="0.25">
      <c r="A99" s="135">
        <v>9</v>
      </c>
      <c r="B99" s="473" t="s">
        <v>461</v>
      </c>
      <c r="C99" s="216" t="s">
        <v>462</v>
      </c>
      <c r="D99" s="245">
        <v>1</v>
      </c>
      <c r="E99" s="245"/>
      <c r="F99" s="245"/>
      <c r="G99" s="246"/>
      <c r="H99" s="171">
        <v>1731000000</v>
      </c>
      <c r="I99" s="171">
        <v>1730718128</v>
      </c>
      <c r="J99" s="172">
        <v>1552675000</v>
      </c>
      <c r="K99" s="294" t="s">
        <v>472</v>
      </c>
      <c r="L99" s="295" t="s">
        <v>473</v>
      </c>
      <c r="M99" s="173">
        <f>H99-J99</f>
        <v>178325000</v>
      </c>
      <c r="N99" s="173">
        <v>1</v>
      </c>
      <c r="O99" s="173"/>
      <c r="P99" s="173"/>
      <c r="Q99" s="173"/>
      <c r="R99" s="135">
        <v>1</v>
      </c>
      <c r="S99" s="258" t="s">
        <v>119</v>
      </c>
      <c r="T99" s="2"/>
    </row>
    <row r="100" spans="1:20" ht="47.25" x14ac:dyDescent="0.25">
      <c r="A100" s="135">
        <v>10</v>
      </c>
      <c r="B100" s="223"/>
      <c r="C100" s="216" t="s">
        <v>418</v>
      </c>
      <c r="D100" s="245">
        <v>1</v>
      </c>
      <c r="E100" s="245"/>
      <c r="F100" s="245"/>
      <c r="G100" s="246"/>
      <c r="H100" s="171">
        <v>1082060000</v>
      </c>
      <c r="I100" s="171">
        <v>1082048000</v>
      </c>
      <c r="J100" s="172">
        <v>1042107000</v>
      </c>
      <c r="K100" s="294" t="s">
        <v>444</v>
      </c>
      <c r="L100" s="295" t="s">
        <v>445</v>
      </c>
      <c r="M100" s="173">
        <f>H100-J100</f>
        <v>39953000</v>
      </c>
      <c r="N100" s="173">
        <v>1</v>
      </c>
      <c r="O100" s="173"/>
      <c r="P100" s="173"/>
      <c r="Q100" s="173"/>
      <c r="R100" s="135">
        <v>1</v>
      </c>
      <c r="S100" s="258" t="s">
        <v>119</v>
      </c>
      <c r="T100" s="2"/>
    </row>
    <row r="101" spans="1:20" ht="126" x14ac:dyDescent="0.25">
      <c r="A101" s="135">
        <v>11</v>
      </c>
      <c r="B101" s="473" t="s">
        <v>461</v>
      </c>
      <c r="C101" s="216" t="s">
        <v>426</v>
      </c>
      <c r="D101" s="245">
        <v>1</v>
      </c>
      <c r="E101" s="245"/>
      <c r="F101" s="245"/>
      <c r="G101" s="246"/>
      <c r="H101" s="171">
        <v>426640000</v>
      </c>
      <c r="I101" s="171">
        <v>426640000</v>
      </c>
      <c r="J101" s="172">
        <v>425150000</v>
      </c>
      <c r="K101" s="294" t="s">
        <v>468</v>
      </c>
      <c r="L101" s="295" t="s">
        <v>474</v>
      </c>
      <c r="M101" s="173">
        <f>H101-J101</f>
        <v>1490000</v>
      </c>
      <c r="N101" s="173">
        <v>1</v>
      </c>
      <c r="O101" s="173"/>
      <c r="P101" s="173"/>
      <c r="Q101" s="173"/>
      <c r="R101" s="135">
        <v>1</v>
      </c>
      <c r="S101" s="258" t="s">
        <v>119</v>
      </c>
      <c r="T101" s="2"/>
    </row>
    <row r="102" spans="1:20" ht="15.75" x14ac:dyDescent="0.25">
      <c r="A102" s="135"/>
      <c r="B102" s="223"/>
      <c r="C102" s="216"/>
      <c r="D102" s="245"/>
      <c r="E102" s="245"/>
      <c r="F102" s="245"/>
      <c r="G102" s="246"/>
      <c r="H102" s="171"/>
      <c r="I102" s="171"/>
      <c r="J102" s="172"/>
      <c r="K102" s="171"/>
      <c r="L102" s="173"/>
      <c r="M102" s="173"/>
      <c r="N102" s="173"/>
      <c r="O102" s="173"/>
      <c r="P102" s="173"/>
      <c r="Q102" s="173"/>
      <c r="R102" s="135"/>
      <c r="S102" s="138"/>
      <c r="T102" s="2"/>
    </row>
    <row r="103" spans="1:20" ht="15.75" x14ac:dyDescent="0.25">
      <c r="A103" s="222"/>
      <c r="B103" s="247"/>
      <c r="C103" s="248"/>
      <c r="D103" s="302">
        <f>SUM(D91:D102)</f>
        <v>3</v>
      </c>
      <c r="E103" s="302">
        <f>SUM(E91:E102)</f>
        <v>7</v>
      </c>
      <c r="F103" s="302">
        <f t="shared" ref="F103:S103" si="9">SUM(F91:F102)</f>
        <v>1</v>
      </c>
      <c r="G103" s="302">
        <f t="shared" si="9"/>
        <v>0</v>
      </c>
      <c r="H103" s="229">
        <f t="shared" si="9"/>
        <v>13373840000</v>
      </c>
      <c r="I103" s="229">
        <f t="shared" si="9"/>
        <v>13282816128</v>
      </c>
      <c r="J103" s="229">
        <f t="shared" si="9"/>
        <v>11972019000</v>
      </c>
      <c r="K103" s="302">
        <f t="shared" si="9"/>
        <v>0</v>
      </c>
      <c r="L103" s="302">
        <f t="shared" si="9"/>
        <v>0</v>
      </c>
      <c r="M103" s="229">
        <f t="shared" si="9"/>
        <v>1401821000</v>
      </c>
      <c r="N103" s="302">
        <f t="shared" si="9"/>
        <v>11</v>
      </c>
      <c r="O103" s="302">
        <f t="shared" si="9"/>
        <v>0</v>
      </c>
      <c r="P103" s="302">
        <f t="shared" si="9"/>
        <v>0</v>
      </c>
      <c r="Q103" s="302">
        <f t="shared" si="9"/>
        <v>0</v>
      </c>
      <c r="R103" s="302">
        <f t="shared" si="9"/>
        <v>11</v>
      </c>
      <c r="S103" s="302">
        <f t="shared" si="9"/>
        <v>0</v>
      </c>
      <c r="T103" s="2"/>
    </row>
    <row r="104" spans="1:20" ht="15.75" x14ac:dyDescent="0.25">
      <c r="A104" s="253" t="s">
        <v>156</v>
      </c>
      <c r="B104" s="518" t="s">
        <v>144</v>
      </c>
      <c r="C104" s="519"/>
      <c r="D104" s="245"/>
      <c r="E104" s="245"/>
      <c r="F104" s="245"/>
      <c r="G104" s="246"/>
      <c r="H104" s="171"/>
      <c r="I104" s="171"/>
      <c r="J104" s="172"/>
      <c r="K104" s="171"/>
      <c r="L104" s="173"/>
      <c r="M104" s="173"/>
      <c r="N104" s="173"/>
      <c r="O104" s="173"/>
      <c r="P104" s="173"/>
      <c r="Q104" s="173"/>
      <c r="R104" s="135"/>
      <c r="S104" s="138"/>
      <c r="T104" s="2"/>
    </row>
    <row r="105" spans="1:20" ht="47.25" x14ac:dyDescent="0.25">
      <c r="A105" s="135">
        <v>1</v>
      </c>
      <c r="B105" s="223"/>
      <c r="C105" s="216" t="s">
        <v>164</v>
      </c>
      <c r="D105" s="245"/>
      <c r="E105" s="245"/>
      <c r="F105" s="245">
        <v>1</v>
      </c>
      <c r="G105" s="246"/>
      <c r="H105" s="171">
        <v>550000000</v>
      </c>
      <c r="I105" s="171">
        <v>549986000</v>
      </c>
      <c r="J105" s="172">
        <v>528000000</v>
      </c>
      <c r="K105" s="294" t="s">
        <v>117</v>
      </c>
      <c r="L105" s="307" t="s">
        <v>118</v>
      </c>
      <c r="M105" s="173">
        <f>H105-J105</f>
        <v>22000000</v>
      </c>
      <c r="N105" s="173">
        <v>1</v>
      </c>
      <c r="O105" s="173"/>
      <c r="P105" s="173"/>
      <c r="Q105" s="173"/>
      <c r="R105" s="135">
        <v>1</v>
      </c>
      <c r="S105" s="258" t="s">
        <v>119</v>
      </c>
      <c r="T105" s="2"/>
    </row>
    <row r="106" spans="1:20" ht="47.25" x14ac:dyDescent="0.25">
      <c r="A106" s="135">
        <v>2</v>
      </c>
      <c r="B106" s="223"/>
      <c r="C106" s="216" t="s">
        <v>182</v>
      </c>
      <c r="D106" s="245"/>
      <c r="E106" s="245">
        <v>1</v>
      </c>
      <c r="F106" s="245"/>
      <c r="G106" s="246"/>
      <c r="H106" s="171">
        <v>24000000000</v>
      </c>
      <c r="I106" s="171">
        <v>24000000000</v>
      </c>
      <c r="J106" s="172">
        <v>21948100000</v>
      </c>
      <c r="K106" s="294" t="s">
        <v>273</v>
      </c>
      <c r="L106" s="307" t="s">
        <v>274</v>
      </c>
      <c r="M106" s="173">
        <f>H106-J106</f>
        <v>2051900000</v>
      </c>
      <c r="N106" s="173">
        <v>1</v>
      </c>
      <c r="O106" s="173"/>
      <c r="P106" s="173"/>
      <c r="Q106" s="173"/>
      <c r="R106" s="135">
        <v>1</v>
      </c>
      <c r="S106" s="258" t="s">
        <v>119</v>
      </c>
      <c r="T106" s="2"/>
    </row>
    <row r="107" spans="1:20" ht="63" x14ac:dyDescent="0.25">
      <c r="A107" s="135">
        <v>3</v>
      </c>
      <c r="B107" s="223"/>
      <c r="C107" s="216" t="s">
        <v>253</v>
      </c>
      <c r="D107" s="245"/>
      <c r="E107" s="245">
        <v>1</v>
      </c>
      <c r="F107" s="245"/>
      <c r="G107" s="246"/>
      <c r="H107" s="171">
        <v>367500000</v>
      </c>
      <c r="I107" s="171">
        <v>365000000</v>
      </c>
      <c r="J107" s="172">
        <v>262427000</v>
      </c>
      <c r="K107" s="294" t="s">
        <v>276</v>
      </c>
      <c r="L107" s="307" t="s">
        <v>277</v>
      </c>
      <c r="M107" s="173">
        <f>H107-J107</f>
        <v>105073000</v>
      </c>
      <c r="N107" s="173">
        <v>1</v>
      </c>
      <c r="O107" s="173"/>
      <c r="P107" s="173"/>
      <c r="Q107" s="173"/>
      <c r="R107" s="135">
        <v>1</v>
      </c>
      <c r="S107" s="258" t="s">
        <v>119</v>
      </c>
      <c r="T107" s="2"/>
    </row>
    <row r="108" spans="1:20" ht="15.75" x14ac:dyDescent="0.25">
      <c r="A108" s="135"/>
      <c r="B108" s="223"/>
      <c r="C108" s="216"/>
      <c r="D108" s="245"/>
      <c r="E108" s="245"/>
      <c r="F108" s="245"/>
      <c r="G108" s="246"/>
      <c r="H108" s="171"/>
      <c r="I108" s="171"/>
      <c r="J108" s="172"/>
      <c r="K108" s="171"/>
      <c r="L108" s="173"/>
      <c r="M108" s="173"/>
      <c r="N108" s="173"/>
      <c r="O108" s="173"/>
      <c r="P108" s="173"/>
      <c r="Q108" s="173"/>
      <c r="R108" s="135"/>
      <c r="S108" s="138"/>
      <c r="T108" s="2"/>
    </row>
    <row r="109" spans="1:20" ht="15.75" x14ac:dyDescent="0.25">
      <c r="A109" s="222"/>
      <c r="B109" s="247"/>
      <c r="C109" s="248"/>
      <c r="D109" s="251">
        <f t="shared" ref="D109:S109" si="10">SUM(D105:D108)</f>
        <v>0</v>
      </c>
      <c r="E109" s="251">
        <f t="shared" si="10"/>
        <v>2</v>
      </c>
      <c r="F109" s="251">
        <f t="shared" si="10"/>
        <v>1</v>
      </c>
      <c r="G109" s="251">
        <f t="shared" si="10"/>
        <v>0</v>
      </c>
      <c r="H109" s="251">
        <f>SUM(H105:H108)</f>
        <v>24917500000</v>
      </c>
      <c r="I109" s="251">
        <f>SUM(I105:I108)</f>
        <v>24914986000</v>
      </c>
      <c r="J109" s="251">
        <f>SUM(J105:J108)</f>
        <v>22738527000</v>
      </c>
      <c r="K109" s="251">
        <f t="shared" si="10"/>
        <v>0</v>
      </c>
      <c r="L109" s="251">
        <f t="shared" si="10"/>
        <v>0</v>
      </c>
      <c r="M109" s="251">
        <f>SUM(M105:M108)</f>
        <v>2178973000</v>
      </c>
      <c r="N109" s="251">
        <f t="shared" si="10"/>
        <v>3</v>
      </c>
      <c r="O109" s="251">
        <f t="shared" si="10"/>
        <v>0</v>
      </c>
      <c r="P109" s="251">
        <f t="shared" si="10"/>
        <v>0</v>
      </c>
      <c r="Q109" s="251">
        <f t="shared" si="10"/>
        <v>0</v>
      </c>
      <c r="R109" s="251">
        <f t="shared" si="10"/>
        <v>3</v>
      </c>
      <c r="S109" s="251">
        <f t="shared" si="10"/>
        <v>0</v>
      </c>
      <c r="T109" s="2"/>
    </row>
    <row r="110" spans="1:20" ht="15.75" x14ac:dyDescent="0.25">
      <c r="A110" s="253" t="s">
        <v>188</v>
      </c>
      <c r="B110" s="516" t="s">
        <v>189</v>
      </c>
      <c r="C110" s="517"/>
      <c r="D110" s="245"/>
      <c r="E110" s="245"/>
      <c r="F110" s="245"/>
      <c r="G110" s="246"/>
      <c r="H110" s="171"/>
      <c r="I110" s="171"/>
      <c r="J110" s="172"/>
      <c r="K110" s="171"/>
      <c r="L110" s="173"/>
      <c r="M110" s="173"/>
      <c r="N110" s="173"/>
      <c r="O110" s="173"/>
      <c r="P110" s="173"/>
      <c r="Q110" s="173"/>
      <c r="R110" s="135"/>
      <c r="S110" s="138"/>
      <c r="T110" s="2"/>
    </row>
    <row r="111" spans="1:20" ht="94.5" x14ac:dyDescent="0.25">
      <c r="A111" s="135">
        <v>1</v>
      </c>
      <c r="B111" s="223"/>
      <c r="C111" s="216" t="s">
        <v>190</v>
      </c>
      <c r="D111" s="245"/>
      <c r="E111" s="245">
        <v>1</v>
      </c>
      <c r="F111" s="245"/>
      <c r="G111" s="246"/>
      <c r="H111" s="171">
        <v>600000000</v>
      </c>
      <c r="I111" s="171">
        <v>600000000</v>
      </c>
      <c r="J111" s="172">
        <v>517860000</v>
      </c>
      <c r="K111" s="294" t="s">
        <v>239</v>
      </c>
      <c r="L111" s="295" t="s">
        <v>240</v>
      </c>
      <c r="M111" s="173">
        <f>H111-J111</f>
        <v>82140000</v>
      </c>
      <c r="N111" s="173"/>
      <c r="O111" s="173"/>
      <c r="P111" s="173">
        <v>1</v>
      </c>
      <c r="Q111" s="173"/>
      <c r="R111" s="135">
        <v>1</v>
      </c>
      <c r="S111" s="258" t="s">
        <v>119</v>
      </c>
      <c r="T111" s="2"/>
    </row>
    <row r="112" spans="1:20" ht="94.5" x14ac:dyDescent="0.25">
      <c r="A112" s="135">
        <v>2</v>
      </c>
      <c r="B112" s="223"/>
      <c r="C112" s="216" t="s">
        <v>220</v>
      </c>
      <c r="D112" s="245"/>
      <c r="E112" s="245"/>
      <c r="F112" s="245">
        <v>1</v>
      </c>
      <c r="G112" s="246"/>
      <c r="H112" s="171">
        <v>100000000</v>
      </c>
      <c r="I112" s="171">
        <v>100000000</v>
      </c>
      <c r="J112" s="172">
        <v>99258500</v>
      </c>
      <c r="K112" s="294" t="s">
        <v>263</v>
      </c>
      <c r="L112" s="295" t="s">
        <v>264</v>
      </c>
      <c r="M112" s="173">
        <f>H112-J112</f>
        <v>741500</v>
      </c>
      <c r="N112" s="173"/>
      <c r="O112" s="173">
        <v>1</v>
      </c>
      <c r="P112" s="173"/>
      <c r="Q112" s="173"/>
      <c r="R112" s="135">
        <v>1</v>
      </c>
      <c r="S112" s="258" t="s">
        <v>119</v>
      </c>
      <c r="T112" s="2"/>
    </row>
    <row r="113" spans="1:20" ht="47.25" x14ac:dyDescent="0.25">
      <c r="A113" s="135">
        <v>3</v>
      </c>
      <c r="B113" s="223"/>
      <c r="C113" s="216" t="s">
        <v>235</v>
      </c>
      <c r="D113" s="245"/>
      <c r="E113" s="245">
        <v>1</v>
      </c>
      <c r="F113" s="245"/>
      <c r="G113" s="246"/>
      <c r="H113" s="171">
        <v>3073575000</v>
      </c>
      <c r="I113" s="171">
        <v>3073575000</v>
      </c>
      <c r="J113" s="172">
        <v>2854790000</v>
      </c>
      <c r="K113" s="171" t="s">
        <v>302</v>
      </c>
      <c r="L113" s="307" t="s">
        <v>303</v>
      </c>
      <c r="M113" s="173">
        <f>H113-J113</f>
        <v>218785000</v>
      </c>
      <c r="N113" s="173">
        <v>1</v>
      </c>
      <c r="O113" s="173"/>
      <c r="P113" s="173"/>
      <c r="Q113" s="173"/>
      <c r="R113" s="135">
        <v>1</v>
      </c>
      <c r="S113" s="258" t="s">
        <v>119</v>
      </c>
      <c r="T113" s="2"/>
    </row>
    <row r="114" spans="1:20" ht="94.5" x14ac:dyDescent="0.25">
      <c r="A114" s="135">
        <v>4</v>
      </c>
      <c r="B114" s="223"/>
      <c r="C114" s="216" t="s">
        <v>254</v>
      </c>
      <c r="D114" s="245"/>
      <c r="E114" s="245">
        <v>1</v>
      </c>
      <c r="F114" s="245"/>
      <c r="G114" s="246"/>
      <c r="H114" s="171">
        <v>5800000000</v>
      </c>
      <c r="I114" s="171">
        <v>5800000000</v>
      </c>
      <c r="J114" s="172">
        <v>5309400000</v>
      </c>
      <c r="K114" s="294" t="s">
        <v>324</v>
      </c>
      <c r="L114" s="307" t="s">
        <v>325</v>
      </c>
      <c r="M114" s="173">
        <f>H114-J114</f>
        <v>490600000</v>
      </c>
      <c r="N114" s="173"/>
      <c r="O114" s="173">
        <v>1</v>
      </c>
      <c r="P114" s="173"/>
      <c r="Q114" s="173"/>
      <c r="R114" s="135">
        <v>1</v>
      </c>
      <c r="S114" s="258" t="s">
        <v>119</v>
      </c>
      <c r="T114" s="2"/>
    </row>
    <row r="115" spans="1:20" ht="63" x14ac:dyDescent="0.25">
      <c r="A115" s="135">
        <v>5</v>
      </c>
      <c r="B115" s="223"/>
      <c r="C115" s="216" t="s">
        <v>256</v>
      </c>
      <c r="D115" s="245"/>
      <c r="E115" s="245"/>
      <c r="F115" s="245">
        <v>1</v>
      </c>
      <c r="G115" s="246"/>
      <c r="H115" s="171">
        <v>340000000</v>
      </c>
      <c r="I115" s="171">
        <v>339999000</v>
      </c>
      <c r="J115" s="172">
        <v>329710000</v>
      </c>
      <c r="K115" s="294" t="s">
        <v>74</v>
      </c>
      <c r="L115" s="307" t="s">
        <v>75</v>
      </c>
      <c r="M115" s="173">
        <f>H115-J115</f>
        <v>10290000</v>
      </c>
      <c r="N115" s="173">
        <v>1</v>
      </c>
      <c r="O115" s="173"/>
      <c r="P115" s="173"/>
      <c r="Q115" s="173"/>
      <c r="R115" s="135">
        <v>1</v>
      </c>
      <c r="S115" s="258" t="s">
        <v>119</v>
      </c>
      <c r="T115" s="2"/>
    </row>
    <row r="116" spans="1:20" ht="15.75" x14ac:dyDescent="0.25">
      <c r="A116" s="135"/>
      <c r="B116" s="223"/>
      <c r="C116" s="216"/>
      <c r="D116" s="245"/>
      <c r="E116" s="245"/>
      <c r="F116" s="245"/>
      <c r="G116" s="246"/>
      <c r="H116" s="171"/>
      <c r="I116" s="171"/>
      <c r="J116" s="172"/>
      <c r="K116" s="171"/>
      <c r="L116" s="173"/>
      <c r="M116" s="173"/>
      <c r="N116" s="173"/>
      <c r="O116" s="173"/>
      <c r="P116" s="173"/>
      <c r="Q116" s="173"/>
      <c r="R116" s="135"/>
      <c r="S116" s="138"/>
      <c r="T116" s="2"/>
    </row>
    <row r="117" spans="1:20" ht="15.75" x14ac:dyDescent="0.25">
      <c r="A117" s="222"/>
      <c r="B117" s="247"/>
      <c r="C117" s="248"/>
      <c r="D117" s="251">
        <f t="shared" ref="D117:S117" si="11">SUM(D111:D116)</f>
        <v>0</v>
      </c>
      <c r="E117" s="251">
        <f>SUM(E111:E116)</f>
        <v>3</v>
      </c>
      <c r="F117" s="251">
        <f>SUM(F111:F116)</f>
        <v>2</v>
      </c>
      <c r="G117" s="251">
        <f t="shared" si="11"/>
        <v>0</v>
      </c>
      <c r="H117" s="251">
        <f>SUM(H111:H116)</f>
        <v>9913575000</v>
      </c>
      <c r="I117" s="251">
        <f t="shared" si="11"/>
        <v>9913574000</v>
      </c>
      <c r="J117" s="251">
        <f t="shared" si="11"/>
        <v>9111018500</v>
      </c>
      <c r="K117" s="251">
        <f t="shared" si="11"/>
        <v>0</v>
      </c>
      <c r="L117" s="251">
        <f t="shared" si="11"/>
        <v>0</v>
      </c>
      <c r="M117" s="251">
        <f t="shared" si="11"/>
        <v>802556500</v>
      </c>
      <c r="N117" s="251">
        <f t="shared" si="11"/>
        <v>2</v>
      </c>
      <c r="O117" s="251">
        <f t="shared" si="11"/>
        <v>2</v>
      </c>
      <c r="P117" s="251">
        <f t="shared" si="11"/>
        <v>1</v>
      </c>
      <c r="Q117" s="251">
        <f t="shared" si="11"/>
        <v>0</v>
      </c>
      <c r="R117" s="251">
        <f t="shared" si="11"/>
        <v>5</v>
      </c>
      <c r="S117" s="251">
        <f t="shared" si="11"/>
        <v>0</v>
      </c>
      <c r="T117" s="2"/>
    </row>
    <row r="118" spans="1:20" ht="15.75" x14ac:dyDescent="0.25">
      <c r="A118" s="252" t="s">
        <v>259</v>
      </c>
      <c r="B118" s="516" t="s">
        <v>249</v>
      </c>
      <c r="C118" s="517"/>
      <c r="D118" s="309"/>
      <c r="E118" s="309"/>
      <c r="F118" s="309"/>
      <c r="G118" s="309"/>
      <c r="H118" s="309"/>
      <c r="I118" s="309"/>
      <c r="J118" s="309"/>
      <c r="K118" s="309"/>
      <c r="L118" s="309"/>
      <c r="M118" s="309"/>
      <c r="N118" s="309"/>
      <c r="O118" s="309"/>
      <c r="P118" s="309"/>
      <c r="Q118" s="309"/>
      <c r="R118" s="309"/>
      <c r="S118" s="309"/>
      <c r="T118" s="2"/>
    </row>
    <row r="119" spans="1:20" ht="110.25" x14ac:dyDescent="0.25">
      <c r="A119" s="143">
        <v>1</v>
      </c>
      <c r="B119" s="308"/>
      <c r="C119" s="147" t="s">
        <v>260</v>
      </c>
      <c r="D119" s="309">
        <v>1</v>
      </c>
      <c r="E119" s="309"/>
      <c r="F119" s="309"/>
      <c r="G119" s="309"/>
      <c r="H119" s="309">
        <v>700000000</v>
      </c>
      <c r="I119" s="309">
        <v>639821600</v>
      </c>
      <c r="J119" s="309">
        <v>563475000</v>
      </c>
      <c r="K119" s="309" t="s">
        <v>307</v>
      </c>
      <c r="L119" s="330" t="s">
        <v>308</v>
      </c>
      <c r="M119" s="309">
        <f>H119-J119</f>
        <v>136525000</v>
      </c>
      <c r="N119" s="309">
        <v>1</v>
      </c>
      <c r="O119" s="309"/>
      <c r="P119" s="309"/>
      <c r="Q119" s="309"/>
      <c r="R119" s="309">
        <v>1</v>
      </c>
      <c r="S119" s="404" t="s">
        <v>119</v>
      </c>
      <c r="T119" s="2"/>
    </row>
    <row r="120" spans="1:20" ht="15.75" x14ac:dyDescent="0.25">
      <c r="A120" s="222"/>
      <c r="B120" s="247"/>
      <c r="C120" s="248"/>
      <c r="D120" s="251">
        <f t="shared" ref="D120:R120" si="12">SUM(D119)</f>
        <v>1</v>
      </c>
      <c r="E120" s="251">
        <f t="shared" si="12"/>
        <v>0</v>
      </c>
      <c r="F120" s="251">
        <f t="shared" si="12"/>
        <v>0</v>
      </c>
      <c r="G120" s="251">
        <f t="shared" si="12"/>
        <v>0</v>
      </c>
      <c r="H120" s="251">
        <f>SUM(H119)</f>
        <v>700000000</v>
      </c>
      <c r="I120" s="251">
        <f t="shared" si="12"/>
        <v>639821600</v>
      </c>
      <c r="J120" s="251">
        <f t="shared" si="12"/>
        <v>563475000</v>
      </c>
      <c r="K120" s="251">
        <f t="shared" si="12"/>
        <v>0</v>
      </c>
      <c r="L120" s="251">
        <f t="shared" si="12"/>
        <v>0</v>
      </c>
      <c r="M120" s="251">
        <f t="shared" si="12"/>
        <v>136525000</v>
      </c>
      <c r="N120" s="251">
        <f t="shared" si="12"/>
        <v>1</v>
      </c>
      <c r="O120" s="251">
        <f t="shared" si="12"/>
        <v>0</v>
      </c>
      <c r="P120" s="251">
        <f t="shared" si="12"/>
        <v>0</v>
      </c>
      <c r="Q120" s="251">
        <f t="shared" si="12"/>
        <v>0</v>
      </c>
      <c r="R120" s="251">
        <f t="shared" si="12"/>
        <v>1</v>
      </c>
      <c r="S120" s="251"/>
      <c r="T120" s="2"/>
    </row>
    <row r="121" spans="1:20" ht="15.75" x14ac:dyDescent="0.25">
      <c r="A121" s="252" t="s">
        <v>295</v>
      </c>
      <c r="B121" s="514" t="s">
        <v>145</v>
      </c>
      <c r="C121" s="515"/>
      <c r="D121" s="309"/>
      <c r="E121" s="309"/>
      <c r="F121" s="309"/>
      <c r="G121" s="309"/>
      <c r="H121" s="309"/>
      <c r="I121" s="309"/>
      <c r="J121" s="309"/>
      <c r="K121" s="309"/>
      <c r="L121" s="309"/>
      <c r="M121" s="309"/>
      <c r="N121" s="309"/>
      <c r="O121" s="309"/>
      <c r="P121" s="309"/>
      <c r="Q121" s="309"/>
      <c r="R121" s="309"/>
      <c r="S121" s="309"/>
      <c r="T121" s="2"/>
    </row>
    <row r="122" spans="1:20" ht="78.75" x14ac:dyDescent="0.25">
      <c r="A122" s="143">
        <v>1</v>
      </c>
      <c r="B122" s="308"/>
      <c r="C122" s="147" t="s">
        <v>296</v>
      </c>
      <c r="D122" s="309">
        <v>1</v>
      </c>
      <c r="E122" s="309"/>
      <c r="F122" s="309"/>
      <c r="G122" s="309"/>
      <c r="H122" s="309">
        <v>450000000</v>
      </c>
      <c r="I122" s="309">
        <v>448594582</v>
      </c>
      <c r="J122" s="309">
        <v>430000000</v>
      </c>
      <c r="K122" s="309" t="s">
        <v>362</v>
      </c>
      <c r="L122" s="330" t="s">
        <v>363</v>
      </c>
      <c r="M122" s="309">
        <f>H122-J122</f>
        <v>20000000</v>
      </c>
      <c r="N122" s="309">
        <v>1</v>
      </c>
      <c r="O122" s="309"/>
      <c r="P122" s="309"/>
      <c r="Q122" s="309"/>
      <c r="R122" s="309">
        <v>1</v>
      </c>
      <c r="S122" s="404" t="s">
        <v>119</v>
      </c>
      <c r="T122" s="2"/>
    </row>
    <row r="123" spans="1:20" ht="110.25" x14ac:dyDescent="0.25">
      <c r="A123" s="143">
        <v>2</v>
      </c>
      <c r="B123" s="308"/>
      <c r="C123" s="147" t="s">
        <v>306</v>
      </c>
      <c r="D123" s="309"/>
      <c r="E123" s="309">
        <v>1</v>
      </c>
      <c r="F123" s="309"/>
      <c r="G123" s="309"/>
      <c r="H123" s="309">
        <v>872000000</v>
      </c>
      <c r="I123" s="309">
        <v>872000000</v>
      </c>
      <c r="J123" s="309">
        <v>800894000</v>
      </c>
      <c r="K123" s="309" t="s">
        <v>267</v>
      </c>
      <c r="L123" s="330" t="s">
        <v>268</v>
      </c>
      <c r="M123" s="309">
        <f>H123-J123</f>
        <v>71106000</v>
      </c>
      <c r="N123" s="309">
        <v>1</v>
      </c>
      <c r="O123" s="309"/>
      <c r="P123" s="309"/>
      <c r="Q123" s="309"/>
      <c r="R123" s="309">
        <v>1</v>
      </c>
      <c r="S123" s="404" t="s">
        <v>119</v>
      </c>
      <c r="T123" s="2"/>
    </row>
    <row r="124" spans="1:20" ht="15.75" x14ac:dyDescent="0.25">
      <c r="A124" s="143"/>
      <c r="B124" s="308"/>
      <c r="C124" s="147"/>
      <c r="D124" s="309"/>
      <c r="E124" s="309"/>
      <c r="F124" s="309"/>
      <c r="G124" s="309"/>
      <c r="H124" s="309"/>
      <c r="I124" s="309"/>
      <c r="J124" s="309"/>
      <c r="K124" s="309"/>
      <c r="L124" s="309"/>
      <c r="M124" s="309"/>
      <c r="N124" s="309"/>
      <c r="O124" s="309"/>
      <c r="P124" s="309"/>
      <c r="Q124" s="309"/>
      <c r="R124" s="309"/>
      <c r="S124" s="309"/>
      <c r="T124" s="2"/>
    </row>
    <row r="125" spans="1:20" ht="15.75" x14ac:dyDescent="0.25">
      <c r="A125" s="222"/>
      <c r="B125" s="247"/>
      <c r="C125" s="248"/>
      <c r="D125" s="251">
        <f t="shared" ref="D125:R125" si="13">SUM(D122:D124)</f>
        <v>1</v>
      </c>
      <c r="E125" s="251">
        <f t="shared" si="13"/>
        <v>1</v>
      </c>
      <c r="F125" s="251">
        <f t="shared" si="13"/>
        <v>0</v>
      </c>
      <c r="G125" s="251">
        <f t="shared" si="13"/>
        <v>0</v>
      </c>
      <c r="H125" s="251">
        <f>SUM(H122:H124)</f>
        <v>1322000000</v>
      </c>
      <c r="I125" s="251">
        <f t="shared" si="13"/>
        <v>1320594582</v>
      </c>
      <c r="J125" s="251">
        <f t="shared" si="13"/>
        <v>1230894000</v>
      </c>
      <c r="K125" s="251">
        <f t="shared" si="13"/>
        <v>0</v>
      </c>
      <c r="L125" s="251">
        <f t="shared" si="13"/>
        <v>0</v>
      </c>
      <c r="M125" s="251">
        <f>SUM(M122:M124)</f>
        <v>91106000</v>
      </c>
      <c r="N125" s="251">
        <f t="shared" si="13"/>
        <v>2</v>
      </c>
      <c r="O125" s="251">
        <f t="shared" si="13"/>
        <v>0</v>
      </c>
      <c r="P125" s="251">
        <f t="shared" si="13"/>
        <v>0</v>
      </c>
      <c r="Q125" s="251">
        <f t="shared" si="13"/>
        <v>0</v>
      </c>
      <c r="R125" s="251">
        <f t="shared" si="13"/>
        <v>2</v>
      </c>
      <c r="S125" s="251"/>
      <c r="T125" s="2"/>
    </row>
    <row r="126" spans="1:20" ht="15.75" x14ac:dyDescent="0.25">
      <c r="A126" s="252" t="s">
        <v>326</v>
      </c>
      <c r="B126" s="516" t="s">
        <v>327</v>
      </c>
      <c r="C126" s="517"/>
      <c r="D126" s="309"/>
      <c r="E126" s="309"/>
      <c r="F126" s="309"/>
      <c r="G126" s="309"/>
      <c r="H126" s="309"/>
      <c r="I126" s="309"/>
      <c r="J126" s="309"/>
      <c r="K126" s="309"/>
      <c r="L126" s="309"/>
      <c r="M126" s="309"/>
      <c r="N126" s="309"/>
      <c r="O126" s="309"/>
      <c r="P126" s="309"/>
      <c r="Q126" s="309"/>
      <c r="R126" s="309"/>
      <c r="S126" s="309"/>
      <c r="T126" s="2"/>
    </row>
    <row r="127" spans="1:20" ht="78.75" x14ac:dyDescent="0.25">
      <c r="A127" s="143">
        <v>1</v>
      </c>
      <c r="B127" s="308"/>
      <c r="C127" s="147" t="s">
        <v>328</v>
      </c>
      <c r="D127" s="309"/>
      <c r="E127" s="309">
        <v>1</v>
      </c>
      <c r="F127" s="309"/>
      <c r="G127" s="309"/>
      <c r="H127" s="309">
        <v>375000000</v>
      </c>
      <c r="I127" s="309">
        <v>375000000</v>
      </c>
      <c r="J127" s="309">
        <v>369423000</v>
      </c>
      <c r="K127" s="309" t="s">
        <v>412</v>
      </c>
      <c r="L127" s="330" t="s">
        <v>413</v>
      </c>
      <c r="M127" s="309">
        <f>H127-J127</f>
        <v>5577000</v>
      </c>
      <c r="N127" s="309">
        <v>1</v>
      </c>
      <c r="O127" s="309"/>
      <c r="P127" s="309"/>
      <c r="Q127" s="309"/>
      <c r="R127" s="309">
        <v>1</v>
      </c>
      <c r="S127" s="404" t="s">
        <v>119</v>
      </c>
      <c r="T127" s="2"/>
    </row>
    <row r="128" spans="1:20" ht="110.25" x14ac:dyDescent="0.25">
      <c r="A128" s="143">
        <v>2</v>
      </c>
      <c r="B128" s="308"/>
      <c r="C128" s="147" t="s">
        <v>329</v>
      </c>
      <c r="D128" s="309"/>
      <c r="E128" s="309">
        <v>1</v>
      </c>
      <c r="F128" s="309"/>
      <c r="G128" s="309"/>
      <c r="H128" s="309">
        <v>775000000</v>
      </c>
      <c r="I128" s="309">
        <v>775000000</v>
      </c>
      <c r="J128" s="309">
        <v>756386000</v>
      </c>
      <c r="K128" s="309" t="s">
        <v>267</v>
      </c>
      <c r="L128" s="330" t="s">
        <v>268</v>
      </c>
      <c r="M128" s="309">
        <f>H128-J128</f>
        <v>18614000</v>
      </c>
      <c r="N128" s="309">
        <v>1</v>
      </c>
      <c r="O128" s="309"/>
      <c r="P128" s="309"/>
      <c r="Q128" s="309"/>
      <c r="R128" s="309">
        <v>1</v>
      </c>
      <c r="S128" s="404" t="s">
        <v>119</v>
      </c>
      <c r="T128" s="2"/>
    </row>
    <row r="129" spans="1:20" ht="78.75" x14ac:dyDescent="0.25">
      <c r="A129" s="143">
        <v>3</v>
      </c>
      <c r="B129" s="308"/>
      <c r="C129" s="147" t="s">
        <v>332</v>
      </c>
      <c r="D129" s="309"/>
      <c r="E129" s="309">
        <v>1</v>
      </c>
      <c r="F129" s="309"/>
      <c r="G129" s="309"/>
      <c r="H129" s="309">
        <v>800000000</v>
      </c>
      <c r="I129" s="309">
        <v>800000000</v>
      </c>
      <c r="J129" s="309">
        <v>769128000</v>
      </c>
      <c r="K129" s="309" t="s">
        <v>414</v>
      </c>
      <c r="L129" s="330" t="s">
        <v>415</v>
      </c>
      <c r="M129" s="309">
        <f>H129-J129</f>
        <v>30872000</v>
      </c>
      <c r="N129" s="309">
        <v>1</v>
      </c>
      <c r="O129" s="309"/>
      <c r="P129" s="309"/>
      <c r="Q129" s="309"/>
      <c r="R129" s="309">
        <v>1</v>
      </c>
      <c r="S129" s="404" t="s">
        <v>119</v>
      </c>
      <c r="T129" s="2"/>
    </row>
    <row r="130" spans="1:20" ht="63" x14ac:dyDescent="0.25">
      <c r="A130" s="143">
        <v>4</v>
      </c>
      <c r="B130" s="308"/>
      <c r="C130" s="147" t="s">
        <v>339</v>
      </c>
      <c r="D130" s="309"/>
      <c r="E130" s="309">
        <v>1</v>
      </c>
      <c r="F130" s="309"/>
      <c r="G130" s="309"/>
      <c r="H130" s="309">
        <v>700000000</v>
      </c>
      <c r="I130" s="309">
        <v>700000000</v>
      </c>
      <c r="J130" s="309">
        <v>694696000</v>
      </c>
      <c r="K130" s="309" t="s">
        <v>421</v>
      </c>
      <c r="L130" s="330" t="s">
        <v>422</v>
      </c>
      <c r="M130" s="309">
        <f>H130-J130</f>
        <v>5304000</v>
      </c>
      <c r="N130" s="309">
        <v>1</v>
      </c>
      <c r="O130" s="309"/>
      <c r="P130" s="309"/>
      <c r="Q130" s="309"/>
      <c r="R130" s="309">
        <v>1</v>
      </c>
      <c r="S130" s="404" t="s">
        <v>119</v>
      </c>
      <c r="T130" s="2"/>
    </row>
    <row r="131" spans="1:20" ht="94.5" x14ac:dyDescent="0.25">
      <c r="A131" s="143">
        <v>5</v>
      </c>
      <c r="B131" s="308"/>
      <c r="C131" s="147" t="s">
        <v>356</v>
      </c>
      <c r="D131" s="309"/>
      <c r="E131" s="309">
        <v>1</v>
      </c>
      <c r="F131" s="309"/>
      <c r="G131" s="309"/>
      <c r="H131" s="309">
        <v>650000000</v>
      </c>
      <c r="I131" s="309">
        <v>650000000</v>
      </c>
      <c r="J131" s="309">
        <v>646600000</v>
      </c>
      <c r="K131" s="309" t="s">
        <v>446</v>
      </c>
      <c r="L131" s="330" t="s">
        <v>447</v>
      </c>
      <c r="M131" s="309">
        <f>H131-J131</f>
        <v>3400000</v>
      </c>
      <c r="N131" s="309">
        <v>1</v>
      </c>
      <c r="O131" s="309"/>
      <c r="P131" s="309"/>
      <c r="Q131" s="309"/>
      <c r="R131" s="309">
        <v>1</v>
      </c>
      <c r="S131" s="404" t="s">
        <v>119</v>
      </c>
      <c r="T131" s="2"/>
    </row>
    <row r="132" spans="1:20" ht="78.75" x14ac:dyDescent="0.25">
      <c r="A132" s="143">
        <v>6</v>
      </c>
      <c r="B132" s="308"/>
      <c r="C132" s="147" t="s">
        <v>357</v>
      </c>
      <c r="D132" s="309"/>
      <c r="E132" s="309">
        <v>1</v>
      </c>
      <c r="F132" s="309"/>
      <c r="G132" s="309"/>
      <c r="H132" s="309">
        <v>250000000</v>
      </c>
      <c r="I132" s="309">
        <v>250000000</v>
      </c>
      <c r="J132" s="309">
        <v>237211000</v>
      </c>
      <c r="K132" s="309" t="s">
        <v>432</v>
      </c>
      <c r="L132" s="330" t="s">
        <v>433</v>
      </c>
      <c r="M132" s="309">
        <f t="shared" ref="M132" si="14">H132-J132</f>
        <v>12789000</v>
      </c>
      <c r="N132" s="309">
        <v>1</v>
      </c>
      <c r="O132" s="309"/>
      <c r="P132" s="309"/>
      <c r="Q132" s="309"/>
      <c r="R132" s="309">
        <v>1</v>
      </c>
      <c r="S132" s="404" t="s">
        <v>119</v>
      </c>
      <c r="T132" s="2"/>
    </row>
    <row r="133" spans="1:20" ht="110.25" x14ac:dyDescent="0.25">
      <c r="A133" s="143">
        <v>7</v>
      </c>
      <c r="B133" s="308"/>
      <c r="C133" s="147" t="s">
        <v>420</v>
      </c>
      <c r="D133" s="309"/>
      <c r="E133" s="309">
        <v>1</v>
      </c>
      <c r="F133" s="309"/>
      <c r="G133" s="309"/>
      <c r="H133" s="309">
        <v>250000000</v>
      </c>
      <c r="I133" s="309">
        <v>250000000</v>
      </c>
      <c r="J133" s="309">
        <v>215760000</v>
      </c>
      <c r="K133" s="309" t="s">
        <v>450</v>
      </c>
      <c r="L133" s="330" t="s">
        <v>451</v>
      </c>
      <c r="M133" s="309">
        <f>H133-J133</f>
        <v>34240000</v>
      </c>
      <c r="N133" s="309">
        <v>1</v>
      </c>
      <c r="O133" s="309"/>
      <c r="P133" s="309"/>
      <c r="Q133" s="309"/>
      <c r="R133" s="309">
        <v>1</v>
      </c>
      <c r="S133" s="404" t="s">
        <v>119</v>
      </c>
      <c r="T133" s="2"/>
    </row>
    <row r="134" spans="1:20" ht="47.25" x14ac:dyDescent="0.25">
      <c r="A134" s="143">
        <v>8</v>
      </c>
      <c r="B134" s="308"/>
      <c r="C134" s="147" t="s">
        <v>338</v>
      </c>
      <c r="D134" s="309"/>
      <c r="E134" s="309">
        <v>1</v>
      </c>
      <c r="F134" s="309"/>
      <c r="G134" s="309"/>
      <c r="H134" s="309">
        <v>450000000</v>
      </c>
      <c r="I134" s="309">
        <v>450000000</v>
      </c>
      <c r="J134" s="309"/>
      <c r="K134" s="309"/>
      <c r="L134" s="330" t="s">
        <v>465</v>
      </c>
      <c r="M134" s="309"/>
      <c r="N134" s="309">
        <v>1</v>
      </c>
      <c r="O134" s="309"/>
      <c r="P134" s="309"/>
      <c r="Q134" s="309"/>
      <c r="R134" s="309">
        <v>1</v>
      </c>
      <c r="S134" s="330" t="s">
        <v>464</v>
      </c>
      <c r="T134" s="2"/>
    </row>
    <row r="135" spans="1:20" ht="31.5" x14ac:dyDescent="0.25">
      <c r="A135" s="143">
        <v>9</v>
      </c>
      <c r="B135" s="308"/>
      <c r="C135" s="147" t="s">
        <v>337</v>
      </c>
      <c r="D135" s="309"/>
      <c r="E135" s="309">
        <v>1</v>
      </c>
      <c r="F135" s="309"/>
      <c r="G135" s="309"/>
      <c r="H135" s="309">
        <v>600000000</v>
      </c>
      <c r="I135" s="309">
        <v>600000000</v>
      </c>
      <c r="J135" s="309"/>
      <c r="K135" s="309"/>
      <c r="L135" s="309"/>
      <c r="M135" s="309"/>
      <c r="N135" s="309">
        <v>1</v>
      </c>
      <c r="O135" s="309"/>
      <c r="P135" s="309"/>
      <c r="Q135" s="309"/>
      <c r="R135" s="309">
        <v>1</v>
      </c>
      <c r="S135" s="330" t="s">
        <v>464</v>
      </c>
      <c r="T135" s="2"/>
    </row>
    <row r="136" spans="1:20" ht="15.75" x14ac:dyDescent="0.25">
      <c r="A136" s="222"/>
      <c r="B136" s="247"/>
      <c r="C136" s="248"/>
      <c r="D136" s="251">
        <f t="shared" ref="D136:S136" si="15">SUM(D127:D135)</f>
        <v>0</v>
      </c>
      <c r="E136" s="251">
        <f t="shared" si="15"/>
        <v>9</v>
      </c>
      <c r="F136" s="251">
        <f t="shared" si="15"/>
        <v>0</v>
      </c>
      <c r="G136" s="251">
        <f t="shared" si="15"/>
        <v>0</v>
      </c>
      <c r="H136" s="251">
        <f t="shared" si="15"/>
        <v>4850000000</v>
      </c>
      <c r="I136" s="251">
        <f t="shared" si="15"/>
        <v>4850000000</v>
      </c>
      <c r="J136" s="251">
        <f t="shared" si="15"/>
        <v>3689204000</v>
      </c>
      <c r="K136" s="251">
        <f t="shared" si="15"/>
        <v>0</v>
      </c>
      <c r="L136" s="251">
        <f t="shared" si="15"/>
        <v>0</v>
      </c>
      <c r="M136" s="251">
        <f t="shared" si="15"/>
        <v>110796000</v>
      </c>
      <c r="N136" s="251">
        <f t="shared" si="15"/>
        <v>9</v>
      </c>
      <c r="O136" s="251">
        <f t="shared" si="15"/>
        <v>0</v>
      </c>
      <c r="P136" s="251">
        <f t="shared" si="15"/>
        <v>0</v>
      </c>
      <c r="Q136" s="251">
        <f t="shared" si="15"/>
        <v>0</v>
      </c>
      <c r="R136" s="251">
        <f t="shared" si="15"/>
        <v>9</v>
      </c>
      <c r="S136" s="251">
        <f t="shared" si="15"/>
        <v>0</v>
      </c>
      <c r="T136" s="2"/>
    </row>
    <row r="137" spans="1:20" ht="15.75" x14ac:dyDescent="0.25">
      <c r="A137" s="253" t="s">
        <v>436</v>
      </c>
      <c r="B137" s="469" t="s">
        <v>437</v>
      </c>
      <c r="C137" s="162"/>
      <c r="D137" s="245"/>
      <c r="E137" s="245"/>
      <c r="F137" s="245"/>
      <c r="G137" s="246"/>
      <c r="H137" s="171"/>
      <c r="I137" s="171"/>
      <c r="J137" s="172"/>
      <c r="K137" s="171"/>
      <c r="L137" s="173"/>
      <c r="M137" s="173"/>
      <c r="N137" s="173"/>
      <c r="O137" s="173"/>
      <c r="P137" s="173"/>
      <c r="Q137" s="173"/>
      <c r="R137" s="135"/>
      <c r="S137" s="143"/>
      <c r="T137" s="2"/>
    </row>
    <row r="138" spans="1:20" ht="78.75" x14ac:dyDescent="0.25">
      <c r="A138" s="135">
        <v>1</v>
      </c>
      <c r="B138" s="223" t="s">
        <v>438</v>
      </c>
      <c r="C138" s="162"/>
      <c r="D138" s="245"/>
      <c r="E138" s="245">
        <v>1</v>
      </c>
      <c r="F138" s="245"/>
      <c r="G138" s="246"/>
      <c r="H138" s="171">
        <v>3000000000</v>
      </c>
      <c r="I138" s="171">
        <v>2993125000</v>
      </c>
      <c r="J138" s="172">
        <v>2895009000</v>
      </c>
      <c r="K138" s="294" t="s">
        <v>469</v>
      </c>
      <c r="L138" s="295" t="s">
        <v>470</v>
      </c>
      <c r="M138" s="173">
        <f>H138-J138</f>
        <v>104991000</v>
      </c>
      <c r="N138" s="173">
        <v>1</v>
      </c>
      <c r="O138" s="173"/>
      <c r="P138" s="173"/>
      <c r="Q138" s="173"/>
      <c r="R138" s="135">
        <v>1</v>
      </c>
      <c r="S138" s="258" t="s">
        <v>119</v>
      </c>
      <c r="T138" s="2">
        <v>1</v>
      </c>
    </row>
    <row r="139" spans="1:20" ht="47.25" x14ac:dyDescent="0.25">
      <c r="A139" s="135">
        <v>2</v>
      </c>
      <c r="B139" s="223" t="s">
        <v>439</v>
      </c>
      <c r="C139" s="162"/>
      <c r="D139" s="245"/>
      <c r="E139" s="245">
        <v>1</v>
      </c>
      <c r="F139" s="245"/>
      <c r="G139" s="246"/>
      <c r="H139" s="171">
        <v>1500000000</v>
      </c>
      <c r="I139" s="171">
        <v>1495982000</v>
      </c>
      <c r="J139" s="172">
        <v>1369357000</v>
      </c>
      <c r="K139" s="294" t="s">
        <v>479</v>
      </c>
      <c r="L139" s="307" t="s">
        <v>480</v>
      </c>
      <c r="M139" s="173">
        <f>H139-J139</f>
        <v>130643000</v>
      </c>
      <c r="N139" s="173">
        <v>1</v>
      </c>
      <c r="O139" s="173"/>
      <c r="P139" s="173"/>
      <c r="Q139" s="173"/>
      <c r="R139" s="135">
        <v>1</v>
      </c>
      <c r="S139" s="138" t="s">
        <v>72</v>
      </c>
      <c r="T139" s="2">
        <v>1</v>
      </c>
    </row>
    <row r="140" spans="1:20" ht="47.25" x14ac:dyDescent="0.25">
      <c r="A140" s="135">
        <v>3</v>
      </c>
      <c r="B140" s="223" t="s">
        <v>481</v>
      </c>
      <c r="C140" s="162"/>
      <c r="D140" s="245"/>
      <c r="E140" s="245">
        <v>1</v>
      </c>
      <c r="F140" s="245"/>
      <c r="G140" s="246"/>
      <c r="H140" s="171">
        <v>2000000000</v>
      </c>
      <c r="I140" s="171">
        <v>1990000000</v>
      </c>
      <c r="J140" s="172"/>
      <c r="K140" s="294"/>
      <c r="L140" s="307"/>
      <c r="M140" s="173"/>
      <c r="N140" s="173"/>
      <c r="O140" s="173">
        <v>1</v>
      </c>
      <c r="P140" s="173"/>
      <c r="Q140" s="173">
        <v>1</v>
      </c>
      <c r="R140" s="135"/>
      <c r="S140" s="138" t="s">
        <v>483</v>
      </c>
      <c r="T140" s="2"/>
    </row>
    <row r="141" spans="1:20" ht="15.75" x14ac:dyDescent="0.25">
      <c r="A141" s="135"/>
      <c r="B141" s="223"/>
      <c r="C141" s="162"/>
      <c r="D141" s="245"/>
      <c r="E141" s="245"/>
      <c r="F141" s="245"/>
      <c r="G141" s="246"/>
      <c r="H141" s="171"/>
      <c r="I141" s="171"/>
      <c r="J141" s="172"/>
      <c r="K141" s="171"/>
      <c r="L141" s="173"/>
      <c r="M141" s="173"/>
      <c r="N141" s="173"/>
      <c r="O141" s="173"/>
      <c r="P141" s="173"/>
      <c r="Q141" s="173"/>
      <c r="R141" s="135"/>
      <c r="S141" s="143"/>
      <c r="T141" s="2"/>
    </row>
    <row r="142" spans="1:20" ht="15.75" x14ac:dyDescent="0.25">
      <c r="A142" s="222"/>
      <c r="B142" s="247"/>
      <c r="C142" s="248"/>
      <c r="D142" s="251">
        <f t="shared" ref="D142:S142" si="16">SUM(D138:D141)</f>
        <v>0</v>
      </c>
      <c r="E142" s="251">
        <f t="shared" si="16"/>
        <v>3</v>
      </c>
      <c r="F142" s="251">
        <f t="shared" si="16"/>
        <v>0</v>
      </c>
      <c r="G142" s="251">
        <f t="shared" si="16"/>
        <v>0</v>
      </c>
      <c r="H142" s="251">
        <f t="shared" si="16"/>
        <v>6500000000</v>
      </c>
      <c r="I142" s="251">
        <f t="shared" si="16"/>
        <v>6479107000</v>
      </c>
      <c r="J142" s="251">
        <f t="shared" si="16"/>
        <v>4264366000</v>
      </c>
      <c r="K142" s="251">
        <f t="shared" si="16"/>
        <v>0</v>
      </c>
      <c r="L142" s="251">
        <f t="shared" si="16"/>
        <v>0</v>
      </c>
      <c r="M142" s="251">
        <f t="shared" si="16"/>
        <v>235634000</v>
      </c>
      <c r="N142" s="251">
        <f t="shared" si="16"/>
        <v>2</v>
      </c>
      <c r="O142" s="251">
        <f t="shared" si="16"/>
        <v>1</v>
      </c>
      <c r="P142" s="251">
        <f t="shared" si="16"/>
        <v>0</v>
      </c>
      <c r="Q142" s="251">
        <f t="shared" si="16"/>
        <v>1</v>
      </c>
      <c r="R142" s="251">
        <f t="shared" si="16"/>
        <v>2</v>
      </c>
      <c r="S142" s="251">
        <f t="shared" si="16"/>
        <v>0</v>
      </c>
      <c r="T142" s="2"/>
    </row>
    <row r="143" spans="1:20" ht="15.75" x14ac:dyDescent="0.25">
      <c r="A143" s="135"/>
      <c r="B143" s="223"/>
      <c r="C143" s="162"/>
      <c r="D143" s="245"/>
      <c r="E143" s="245"/>
      <c r="F143" s="245"/>
      <c r="G143" s="246"/>
      <c r="H143" s="171"/>
      <c r="I143" s="171"/>
      <c r="J143" s="172"/>
      <c r="K143" s="171"/>
      <c r="L143" s="173"/>
      <c r="M143" s="173"/>
      <c r="N143" s="173"/>
      <c r="O143" s="173"/>
      <c r="P143" s="173"/>
      <c r="Q143" s="173"/>
      <c r="R143" s="135"/>
      <c r="S143" s="143"/>
      <c r="T143" s="2"/>
    </row>
    <row r="144" spans="1:20" ht="15.75" x14ac:dyDescent="0.25">
      <c r="A144" s="174"/>
      <c r="B144" s="536" t="s">
        <v>21</v>
      </c>
      <c r="C144" s="537"/>
      <c r="D144" s="175">
        <f t="shared" ref="D144:S144" si="17">D75+D70+D84+D89+D109+D103+D117+D120+D125+D136+D142</f>
        <v>11</v>
      </c>
      <c r="E144" s="175">
        <f t="shared" si="17"/>
        <v>77</v>
      </c>
      <c r="F144" s="175">
        <f t="shared" si="17"/>
        <v>14</v>
      </c>
      <c r="G144" s="175">
        <f t="shared" si="17"/>
        <v>1</v>
      </c>
      <c r="H144" s="175">
        <f t="shared" si="17"/>
        <v>224268597000</v>
      </c>
      <c r="I144" s="175">
        <f t="shared" si="17"/>
        <v>223305411810</v>
      </c>
      <c r="J144" s="175">
        <f t="shared" si="17"/>
        <v>198993141500</v>
      </c>
      <c r="K144" s="175">
        <f t="shared" si="17"/>
        <v>0</v>
      </c>
      <c r="L144" s="175">
        <f t="shared" si="17"/>
        <v>0</v>
      </c>
      <c r="M144" s="175">
        <f t="shared" si="17"/>
        <v>16504455500</v>
      </c>
      <c r="N144" s="175">
        <f t="shared" si="17"/>
        <v>93</v>
      </c>
      <c r="O144" s="175">
        <f t="shared" si="17"/>
        <v>3</v>
      </c>
      <c r="P144" s="175">
        <f t="shared" si="17"/>
        <v>7</v>
      </c>
      <c r="Q144" s="175">
        <f t="shared" si="17"/>
        <v>1</v>
      </c>
      <c r="R144" s="175">
        <f t="shared" si="17"/>
        <v>102</v>
      </c>
      <c r="S144" s="175">
        <f t="shared" si="17"/>
        <v>0</v>
      </c>
      <c r="T144" s="2"/>
    </row>
    <row r="145" spans="1:20" ht="15.75" x14ac:dyDescent="0.25">
      <c r="A145" s="174"/>
      <c r="B145" s="534" t="s">
        <v>28</v>
      </c>
      <c r="C145" s="535"/>
      <c r="D145" s="176"/>
      <c r="E145" s="538">
        <f>D144+E144+F144+G144</f>
        <v>103</v>
      </c>
      <c r="F145" s="538"/>
      <c r="G145" s="177"/>
      <c r="H145" s="178"/>
      <c r="I145" s="178" t="s">
        <v>70</v>
      </c>
      <c r="J145" s="179"/>
      <c r="K145" s="178"/>
      <c r="L145" s="180"/>
      <c r="M145" s="180"/>
      <c r="N145" s="181"/>
      <c r="O145" s="182">
        <f>N144+O144+P144</f>
        <v>103</v>
      </c>
      <c r="P145" s="183"/>
      <c r="Q145" s="510">
        <f>Q144+R144</f>
        <v>103</v>
      </c>
      <c r="R145" s="511"/>
      <c r="S145" s="87"/>
      <c r="T145" s="2"/>
    </row>
    <row r="146" spans="1:20" ht="15.75" x14ac:dyDescent="0.25">
      <c r="A146" s="184"/>
      <c r="B146" s="185"/>
      <c r="C146" s="186"/>
      <c r="D146" s="187"/>
      <c r="E146" s="187"/>
      <c r="F146" s="187"/>
      <c r="G146" s="188"/>
      <c r="H146" s="189"/>
      <c r="I146" s="189"/>
      <c r="J146" s="190"/>
      <c r="K146" s="190"/>
      <c r="L146" s="191"/>
      <c r="M146" s="191"/>
      <c r="N146" s="191"/>
      <c r="O146" s="191"/>
      <c r="P146" s="191"/>
      <c r="Q146" s="191"/>
      <c r="R146" s="187"/>
      <c r="S146" s="187"/>
      <c r="T146" s="2"/>
    </row>
    <row r="147" spans="1:20" ht="15.75" x14ac:dyDescent="0.25">
      <c r="A147" s="184"/>
      <c r="B147" s="185"/>
      <c r="C147" s="186"/>
      <c r="D147" s="187"/>
      <c r="E147" s="187"/>
      <c r="F147" s="187"/>
      <c r="G147" s="188"/>
      <c r="H147" s="189"/>
      <c r="I147" s="189"/>
      <c r="J147" s="190"/>
      <c r="K147" s="190"/>
      <c r="L147" s="191"/>
      <c r="M147" s="191"/>
      <c r="N147" s="191"/>
      <c r="O147" s="191"/>
      <c r="P147" s="191"/>
      <c r="Q147" s="191"/>
      <c r="R147" s="187"/>
      <c r="S147" s="187"/>
      <c r="T147" s="2"/>
    </row>
    <row r="148" spans="1:20" ht="15.75" x14ac:dyDescent="0.25">
      <c r="A148" s="184"/>
      <c r="B148" s="185"/>
      <c r="C148" s="186"/>
      <c r="D148" s="187"/>
      <c r="E148" s="187"/>
      <c r="F148" s="187"/>
      <c r="G148" s="187"/>
      <c r="H148" s="192"/>
      <c r="I148" s="193"/>
      <c r="J148" s="193"/>
      <c r="K148" s="191"/>
      <c r="L148" s="193"/>
      <c r="M148" s="193"/>
      <c r="N148" s="193"/>
      <c r="O148" s="193"/>
      <c r="P148" s="193"/>
      <c r="Q148" s="193"/>
      <c r="R148" s="194"/>
      <c r="S148" s="194"/>
      <c r="T148" s="2"/>
    </row>
    <row r="149" spans="1:20" ht="15.75" x14ac:dyDescent="0.25">
      <c r="A149" s="533" t="s">
        <v>55</v>
      </c>
      <c r="B149" s="533"/>
      <c r="C149" s="470" t="s">
        <v>20</v>
      </c>
      <c r="D149" s="187"/>
      <c r="E149" s="187"/>
      <c r="F149" s="187"/>
      <c r="G149" s="187"/>
      <c r="H149" s="196"/>
      <c r="I149" s="196"/>
      <c r="J149" s="196"/>
      <c r="K149" s="191"/>
      <c r="L149" s="197"/>
      <c r="M149" s="532" t="s">
        <v>78</v>
      </c>
      <c r="N149" s="532"/>
      <c r="O149" s="532"/>
      <c r="P149" s="532"/>
      <c r="Q149" s="532"/>
      <c r="R149" s="532"/>
      <c r="S149" s="194"/>
      <c r="T149" s="2"/>
    </row>
    <row r="150" spans="1:20" ht="15.75" x14ac:dyDescent="0.25">
      <c r="A150" s="198" t="s">
        <v>64</v>
      </c>
      <c r="B150" s="199" t="s">
        <v>56</v>
      </c>
      <c r="C150" s="364">
        <f>D144</f>
        <v>11</v>
      </c>
      <c r="D150" s="187"/>
      <c r="E150" s="187"/>
      <c r="F150" s="187"/>
      <c r="G150" s="187"/>
      <c r="H150" s="201"/>
      <c r="I150" s="201"/>
      <c r="J150" s="202"/>
      <c r="K150" s="191"/>
      <c r="M150" s="528" t="s">
        <v>79</v>
      </c>
      <c r="N150" s="528"/>
      <c r="O150" s="528"/>
      <c r="P150" s="528"/>
      <c r="Q150" s="528"/>
      <c r="R150" s="528"/>
      <c r="S150" s="194"/>
      <c r="T150" s="2"/>
    </row>
    <row r="151" spans="1:20" ht="15.75" x14ac:dyDescent="0.25">
      <c r="A151" s="198" t="s">
        <v>65</v>
      </c>
      <c r="B151" s="199" t="s">
        <v>57</v>
      </c>
      <c r="C151" s="364">
        <f>E144</f>
        <v>77</v>
      </c>
      <c r="D151" s="187"/>
      <c r="E151" s="187"/>
      <c r="F151" s="187"/>
      <c r="G151" s="187"/>
      <c r="H151" s="201"/>
      <c r="I151" s="201"/>
      <c r="J151" s="203"/>
      <c r="K151" s="191"/>
      <c r="M151" s="185"/>
      <c r="N151" s="185"/>
      <c r="O151" s="185"/>
      <c r="P151" s="185"/>
      <c r="Q151" s="185"/>
      <c r="R151" s="194"/>
      <c r="S151" s="194"/>
      <c r="T151" s="2"/>
    </row>
    <row r="152" spans="1:20" ht="31.5" x14ac:dyDescent="0.25">
      <c r="A152" s="204" t="s">
        <v>66</v>
      </c>
      <c r="B152" s="205" t="s">
        <v>58</v>
      </c>
      <c r="C152" s="364">
        <f>F144</f>
        <v>14</v>
      </c>
      <c r="D152" s="206"/>
      <c r="E152" s="206"/>
      <c r="F152" s="206"/>
      <c r="G152" s="187"/>
      <c r="H152" s="190"/>
      <c r="I152" s="190"/>
      <c r="J152" s="190"/>
      <c r="K152" s="190"/>
      <c r="M152" s="185"/>
      <c r="N152" s="185"/>
      <c r="O152" s="185"/>
      <c r="P152" s="185"/>
      <c r="Q152" s="185"/>
      <c r="R152" s="194"/>
      <c r="S152" s="194"/>
      <c r="T152" s="2"/>
    </row>
    <row r="153" spans="1:20" ht="15.75" x14ac:dyDescent="0.25">
      <c r="A153" s="204" t="s">
        <v>67</v>
      </c>
      <c r="B153" s="205" t="s">
        <v>59</v>
      </c>
      <c r="C153" s="364">
        <f>G144</f>
        <v>1</v>
      </c>
      <c r="D153" s="206"/>
      <c r="E153" s="206"/>
      <c r="F153" s="206"/>
      <c r="G153" s="187"/>
      <c r="H153" s="197"/>
      <c r="I153" s="197"/>
      <c r="J153" s="192"/>
      <c r="K153" s="192"/>
      <c r="M153" s="185"/>
      <c r="N153" s="185"/>
      <c r="O153" s="185"/>
      <c r="P153" s="185"/>
      <c r="Q153" s="185"/>
      <c r="R153" s="194"/>
      <c r="S153" s="194"/>
      <c r="T153" s="2"/>
    </row>
    <row r="154" spans="1:20" ht="15.75" x14ac:dyDescent="0.25">
      <c r="A154" s="207"/>
      <c r="B154" s="167" t="s">
        <v>20</v>
      </c>
      <c r="C154" s="365">
        <f>SUM(C150:C153)</f>
        <v>103</v>
      </c>
      <c r="D154" s="209"/>
      <c r="E154" s="209"/>
      <c r="F154" s="209"/>
      <c r="G154" s="210"/>
      <c r="H154" s="192"/>
      <c r="I154" s="192"/>
      <c r="J154" s="192"/>
      <c r="K154" s="192"/>
      <c r="M154" s="526" t="s">
        <v>32</v>
      </c>
      <c r="N154" s="526"/>
      <c r="O154" s="526"/>
      <c r="P154" s="526"/>
      <c r="Q154" s="526"/>
      <c r="R154" s="526"/>
      <c r="S154" s="194"/>
      <c r="T154" s="2"/>
    </row>
    <row r="155" spans="1:20" ht="15.75" x14ac:dyDescent="0.25">
      <c r="A155" s="197"/>
      <c r="B155" s="185"/>
      <c r="C155" s="186"/>
      <c r="D155" s="187"/>
      <c r="E155" s="187"/>
      <c r="F155" s="187"/>
      <c r="G155" s="211"/>
      <c r="H155" s="192"/>
      <c r="I155" s="192"/>
      <c r="J155" s="212"/>
      <c r="K155" s="213"/>
      <c r="M155" s="532" t="s">
        <v>33</v>
      </c>
      <c r="N155" s="532"/>
      <c r="O155" s="532"/>
      <c r="P155" s="532"/>
      <c r="Q155" s="532"/>
      <c r="R155" s="532"/>
      <c r="S155" s="194"/>
      <c r="T155" s="2"/>
    </row>
    <row r="156" spans="1:20" ht="15.75" x14ac:dyDescent="0.25">
      <c r="A156" s="197"/>
      <c r="B156" s="186"/>
      <c r="C156" s="186"/>
      <c r="D156" s="187"/>
      <c r="E156" s="187"/>
      <c r="F156" s="187"/>
      <c r="G156" s="214"/>
      <c r="H156" s="215"/>
      <c r="I156" s="186"/>
      <c r="J156" s="186"/>
      <c r="K156" s="186"/>
      <c r="M156" s="215"/>
      <c r="N156" s="187"/>
      <c r="O156" s="187"/>
      <c r="P156" s="187"/>
      <c r="Q156" s="187"/>
      <c r="R156" s="186"/>
      <c r="S156" s="186"/>
      <c r="T156" s="2"/>
    </row>
    <row r="157" spans="1:20" ht="15.75" x14ac:dyDescent="0.25">
      <c r="A157" s="197"/>
      <c r="B157" s="186"/>
      <c r="C157" s="186"/>
      <c r="D157" s="187"/>
      <c r="E157" s="187"/>
      <c r="F157" s="187"/>
      <c r="G157" s="187"/>
      <c r="H157" s="186"/>
      <c r="I157" s="186"/>
      <c r="J157" s="186"/>
      <c r="K157" s="186"/>
      <c r="L157" s="185"/>
      <c r="M157" s="185"/>
      <c r="N157" s="185"/>
      <c r="O157" s="185"/>
      <c r="P157" s="185"/>
      <c r="Q157" s="185"/>
      <c r="R157" s="186"/>
      <c r="S157" s="186"/>
      <c r="T157" s="2"/>
    </row>
    <row r="158" spans="1:20" x14ac:dyDescent="0.25">
      <c r="A158" s="2"/>
      <c r="B158" s="36"/>
      <c r="C158" s="36"/>
      <c r="D158" s="106"/>
      <c r="E158" s="106"/>
      <c r="F158" s="106"/>
      <c r="G158" s="106"/>
      <c r="H158" s="36"/>
      <c r="I158" s="36"/>
      <c r="J158" s="36"/>
      <c r="K158" s="36"/>
      <c r="L158" s="35"/>
      <c r="M158" s="35"/>
      <c r="N158" s="35"/>
      <c r="O158" s="35"/>
      <c r="P158" s="35"/>
      <c r="Q158" s="35"/>
      <c r="R158" s="36"/>
      <c r="S158" s="36"/>
      <c r="T158" s="2"/>
    </row>
  </sheetData>
  <mergeCells count="36">
    <mergeCell ref="B70:C70"/>
    <mergeCell ref="A2:S2"/>
    <mergeCell ref="A3:S3"/>
    <mergeCell ref="A4:S4"/>
    <mergeCell ref="A5:S5"/>
    <mergeCell ref="B6:R6"/>
    <mergeCell ref="A7:A8"/>
    <mergeCell ref="B7:B8"/>
    <mergeCell ref="C7:C8"/>
    <mergeCell ref="D7:G7"/>
    <mergeCell ref="H7:H8"/>
    <mergeCell ref="I7:I8"/>
    <mergeCell ref="K7:L7"/>
    <mergeCell ref="N7:P7"/>
    <mergeCell ref="Q7:S7"/>
    <mergeCell ref="B10:C10"/>
    <mergeCell ref="B144:C144"/>
    <mergeCell ref="B71:C71"/>
    <mergeCell ref="B75:C75"/>
    <mergeCell ref="B76:C76"/>
    <mergeCell ref="B84:C84"/>
    <mergeCell ref="B85:C85"/>
    <mergeCell ref="B90:C90"/>
    <mergeCell ref="B104:C104"/>
    <mergeCell ref="B110:C110"/>
    <mergeCell ref="B118:C118"/>
    <mergeCell ref="B121:C121"/>
    <mergeCell ref="B126:C126"/>
    <mergeCell ref="M154:R154"/>
    <mergeCell ref="M155:R155"/>
    <mergeCell ref="B145:C145"/>
    <mergeCell ref="E145:F145"/>
    <mergeCell ref="Q145:R145"/>
    <mergeCell ref="A149:B149"/>
    <mergeCell ref="M149:R149"/>
    <mergeCell ref="M150:R15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58"/>
  <sheetViews>
    <sheetView workbookViewId="0">
      <selection activeCell="C15" sqref="C15"/>
    </sheetView>
  </sheetViews>
  <sheetFormatPr defaultRowHeight="12.75" x14ac:dyDescent="0.25"/>
  <cols>
    <col min="1" max="1" width="5.28515625" style="52" customWidth="1"/>
    <col min="2" max="2" width="15.85546875" style="2" customWidth="1"/>
    <col min="3" max="3" width="61.28515625" style="2" customWidth="1"/>
    <col min="4" max="7" width="6.5703125" style="52" customWidth="1"/>
    <col min="8" max="8" width="21.42578125" style="2" customWidth="1"/>
    <col min="9" max="9" width="19.85546875" style="2" customWidth="1"/>
    <col min="10" max="10" width="19.5703125" style="2" customWidth="1"/>
    <col min="11" max="11" width="15.7109375" style="2" customWidth="1"/>
    <col min="12" max="12" width="23.85546875" style="2" customWidth="1"/>
    <col min="13" max="13" width="18" style="2" customWidth="1"/>
    <col min="14" max="14" width="5.85546875" style="2" customWidth="1"/>
    <col min="15" max="15" width="6.85546875" style="2" customWidth="1"/>
    <col min="16" max="16" width="5.85546875" style="2" customWidth="1"/>
    <col min="17" max="18" width="6.85546875" style="2" customWidth="1"/>
    <col min="19" max="19" width="12.7109375" style="2" customWidth="1"/>
    <col min="20" max="20" width="15.7109375" style="1" customWidth="1"/>
    <col min="21" max="22" width="9.140625" style="66"/>
    <col min="23" max="23" width="40.140625" style="66" customWidth="1"/>
    <col min="24" max="24" width="9.140625" style="66"/>
    <col min="25" max="25" width="31" style="66" customWidth="1"/>
    <col min="26" max="26" width="3" style="66" customWidth="1"/>
    <col min="27" max="16384" width="9.140625" style="2"/>
  </cols>
  <sheetData>
    <row r="2" spans="1:26" ht="15.75" x14ac:dyDescent="0.25">
      <c r="A2" s="529" t="s">
        <v>183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</row>
    <row r="3" spans="1:26" ht="15.75" x14ac:dyDescent="0.25">
      <c r="A3" s="529" t="s">
        <v>2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</row>
    <row r="4" spans="1:26" ht="15.75" x14ac:dyDescent="0.25">
      <c r="A4" s="529" t="s">
        <v>38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</row>
    <row r="5" spans="1:26" ht="15" customHeight="1" x14ac:dyDescent="0.25">
      <c r="A5" s="530" t="s">
        <v>488</v>
      </c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  <c r="S5" s="530"/>
    </row>
    <row r="6" spans="1:26" s="1" customFormat="1" x14ac:dyDescent="0.25">
      <c r="A6" s="52"/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  <c r="M6" s="531"/>
      <c r="N6" s="531"/>
      <c r="O6" s="531"/>
      <c r="P6" s="531"/>
      <c r="Q6" s="531"/>
      <c r="R6" s="531"/>
      <c r="S6" s="504"/>
      <c r="U6" s="66"/>
      <c r="V6" s="66"/>
      <c r="W6" s="66"/>
      <c r="X6" s="66"/>
      <c r="Y6" s="66"/>
      <c r="Z6" s="66"/>
    </row>
    <row r="7" spans="1:26" s="1" customFormat="1" ht="18" customHeight="1" x14ac:dyDescent="0.25">
      <c r="A7" s="520" t="s">
        <v>19</v>
      </c>
      <c r="B7" s="522" t="s">
        <v>39</v>
      </c>
      <c r="C7" s="524" t="s">
        <v>13</v>
      </c>
      <c r="D7" s="507" t="s">
        <v>14</v>
      </c>
      <c r="E7" s="508"/>
      <c r="F7" s="508"/>
      <c r="G7" s="509"/>
      <c r="H7" s="524" t="s">
        <v>3</v>
      </c>
      <c r="I7" s="524" t="s">
        <v>4</v>
      </c>
      <c r="J7" s="4" t="s">
        <v>5</v>
      </c>
      <c r="K7" s="507" t="s">
        <v>6</v>
      </c>
      <c r="L7" s="509"/>
      <c r="M7" s="3" t="s">
        <v>7</v>
      </c>
      <c r="N7" s="507" t="s">
        <v>26</v>
      </c>
      <c r="O7" s="508"/>
      <c r="P7" s="508"/>
      <c r="Q7" s="507" t="s">
        <v>8</v>
      </c>
      <c r="R7" s="508"/>
      <c r="S7" s="509"/>
      <c r="U7" s="66"/>
      <c r="V7" s="66"/>
      <c r="W7" s="66"/>
      <c r="X7" s="66"/>
      <c r="Y7" s="66"/>
      <c r="Z7" s="66"/>
    </row>
    <row r="8" spans="1:26" s="1" customFormat="1" ht="27.75" customHeight="1" x14ac:dyDescent="0.25">
      <c r="A8" s="521"/>
      <c r="B8" s="523"/>
      <c r="C8" s="525"/>
      <c r="D8" s="3" t="s">
        <v>15</v>
      </c>
      <c r="E8" s="3" t="s">
        <v>16</v>
      </c>
      <c r="F8" s="3" t="s">
        <v>17</v>
      </c>
      <c r="G8" s="5" t="s">
        <v>18</v>
      </c>
      <c r="H8" s="525"/>
      <c r="I8" s="525"/>
      <c r="J8" s="4"/>
      <c r="K8" s="4" t="s">
        <v>9</v>
      </c>
      <c r="L8" s="3" t="s">
        <v>12</v>
      </c>
      <c r="M8" s="3"/>
      <c r="N8" s="71" t="s">
        <v>22</v>
      </c>
      <c r="O8" s="91" t="s">
        <v>27</v>
      </c>
      <c r="P8" s="120" t="s">
        <v>43</v>
      </c>
      <c r="Q8" s="4" t="s">
        <v>29</v>
      </c>
      <c r="R8" s="4" t="s">
        <v>30</v>
      </c>
      <c r="S8" s="83" t="s">
        <v>8</v>
      </c>
      <c r="U8" s="66"/>
      <c r="V8" s="66"/>
      <c r="W8" s="66"/>
      <c r="X8" s="66"/>
      <c r="Y8" s="66"/>
      <c r="Z8" s="66"/>
    </row>
    <row r="9" spans="1:26" s="1" customFormat="1" ht="27" customHeight="1" x14ac:dyDescent="0.25">
      <c r="A9" s="34">
        <v>1</v>
      </c>
      <c r="B9" s="505">
        <v>2</v>
      </c>
      <c r="C9" s="67">
        <v>3</v>
      </c>
      <c r="D9" s="67">
        <v>4</v>
      </c>
      <c r="E9" s="67">
        <v>5</v>
      </c>
      <c r="F9" s="67">
        <v>6</v>
      </c>
      <c r="G9" s="10">
        <v>7</v>
      </c>
      <c r="H9" s="10">
        <v>8</v>
      </c>
      <c r="I9" s="10">
        <v>9</v>
      </c>
      <c r="J9" s="10">
        <v>10</v>
      </c>
      <c r="K9" s="12">
        <v>11</v>
      </c>
      <c r="L9" s="73">
        <v>12</v>
      </c>
      <c r="M9" s="12">
        <v>13</v>
      </c>
      <c r="N9" s="12">
        <v>14</v>
      </c>
      <c r="O9" s="92">
        <v>15</v>
      </c>
      <c r="P9" s="12">
        <v>16</v>
      </c>
      <c r="Q9" s="12">
        <v>17</v>
      </c>
      <c r="R9" s="13">
        <v>18</v>
      </c>
      <c r="S9" s="13">
        <v>19</v>
      </c>
      <c r="U9" s="66"/>
      <c r="V9" s="66"/>
      <c r="W9" s="66"/>
      <c r="X9" s="66"/>
      <c r="Y9" s="66"/>
      <c r="Z9" s="66"/>
    </row>
    <row r="10" spans="1:26" s="1" customFormat="1" ht="39.75" customHeight="1" x14ac:dyDescent="0.25">
      <c r="A10" s="233" t="s">
        <v>99</v>
      </c>
      <c r="B10" s="514" t="s">
        <v>35</v>
      </c>
      <c r="C10" s="515"/>
      <c r="D10" s="234"/>
      <c r="E10" s="234"/>
      <c r="F10" s="234"/>
      <c r="G10" s="235"/>
      <c r="H10" s="235"/>
      <c r="I10" s="235"/>
      <c r="J10" s="235"/>
      <c r="K10" s="236"/>
      <c r="L10" s="237"/>
      <c r="M10" s="238"/>
      <c r="N10" s="238"/>
      <c r="O10" s="238"/>
      <c r="P10" s="238"/>
      <c r="Q10" s="238"/>
      <c r="R10" s="233"/>
      <c r="S10" s="233"/>
      <c r="U10" s="66"/>
      <c r="V10" s="66"/>
      <c r="W10" s="66"/>
      <c r="X10" s="66"/>
      <c r="Y10" s="66"/>
      <c r="Z10" s="66"/>
    </row>
    <row r="11" spans="1:26" s="1" customFormat="1" ht="87.75" customHeight="1" x14ac:dyDescent="0.25">
      <c r="A11" s="124">
        <v>1</v>
      </c>
      <c r="B11" s="231"/>
      <c r="C11" s="125" t="s">
        <v>34</v>
      </c>
      <c r="D11" s="126"/>
      <c r="E11" s="126">
        <v>1</v>
      </c>
      <c r="F11" s="126"/>
      <c r="G11" s="127" t="s">
        <v>70</v>
      </c>
      <c r="H11" s="128">
        <v>28500000000</v>
      </c>
      <c r="I11" s="128">
        <v>28445380000</v>
      </c>
      <c r="J11" s="129">
        <v>27555996000</v>
      </c>
      <c r="K11" s="125" t="s">
        <v>60</v>
      </c>
      <c r="L11" s="125" t="s">
        <v>61</v>
      </c>
      <c r="M11" s="130">
        <f t="shared" ref="M11:M49" si="0">H11-J11</f>
        <v>944004000</v>
      </c>
      <c r="N11" s="274"/>
      <c r="O11" s="275"/>
      <c r="P11" s="274">
        <v>1</v>
      </c>
      <c r="Q11" s="276"/>
      <c r="R11" s="134">
        <v>1</v>
      </c>
      <c r="S11" s="254" t="s">
        <v>119</v>
      </c>
      <c r="U11" s="66"/>
      <c r="V11" s="66"/>
      <c r="W11" s="66"/>
      <c r="X11" s="66"/>
      <c r="Y11" s="66"/>
      <c r="Z11" s="66"/>
    </row>
    <row r="12" spans="1:26" s="1" customFormat="1" ht="62.25" customHeight="1" x14ac:dyDescent="0.25">
      <c r="A12" s="135">
        <v>2</v>
      </c>
      <c r="B12" s="232"/>
      <c r="C12" s="136" t="s">
        <v>37</v>
      </c>
      <c r="D12" s="137"/>
      <c r="E12" s="137">
        <v>1</v>
      </c>
      <c r="F12" s="137"/>
      <c r="G12" s="138"/>
      <c r="H12" s="139">
        <v>9000000000</v>
      </c>
      <c r="I12" s="139">
        <v>8983660000</v>
      </c>
      <c r="J12" s="140">
        <v>8660461000</v>
      </c>
      <c r="K12" s="136" t="s">
        <v>62</v>
      </c>
      <c r="L12" s="136" t="s">
        <v>63</v>
      </c>
      <c r="M12" s="130">
        <f t="shared" si="0"/>
        <v>339539000</v>
      </c>
      <c r="N12" s="275"/>
      <c r="O12" s="275"/>
      <c r="P12" s="275">
        <v>1</v>
      </c>
      <c r="Q12" s="277"/>
      <c r="R12" s="142">
        <v>1</v>
      </c>
      <c r="S12" s="254" t="s">
        <v>119</v>
      </c>
      <c r="U12" s="66"/>
      <c r="V12" s="66"/>
      <c r="W12" s="66"/>
      <c r="X12" s="66"/>
      <c r="Y12" s="66"/>
      <c r="Z12" s="66"/>
    </row>
    <row r="13" spans="1:26" s="66" customFormat="1" ht="57" customHeight="1" x14ac:dyDescent="0.25">
      <c r="A13" s="124">
        <v>3</v>
      </c>
      <c r="B13" s="144"/>
      <c r="C13" s="136" t="s">
        <v>42</v>
      </c>
      <c r="D13" s="137"/>
      <c r="E13" s="137">
        <v>1</v>
      </c>
      <c r="F13" s="137"/>
      <c r="G13" s="143"/>
      <c r="H13" s="145">
        <v>4500000000</v>
      </c>
      <c r="I13" s="145">
        <v>4497800000</v>
      </c>
      <c r="J13" s="146">
        <v>4221174000</v>
      </c>
      <c r="K13" s="147" t="s">
        <v>62</v>
      </c>
      <c r="L13" s="147" t="s">
        <v>63</v>
      </c>
      <c r="M13" s="130">
        <f t="shared" si="0"/>
        <v>278826000</v>
      </c>
      <c r="N13" s="275"/>
      <c r="O13" s="275"/>
      <c r="P13" s="275">
        <v>1</v>
      </c>
      <c r="Q13" s="275"/>
      <c r="R13" s="138">
        <v>1</v>
      </c>
      <c r="S13" s="258" t="s">
        <v>119</v>
      </c>
    </row>
    <row r="14" spans="1:26" s="66" customFormat="1" ht="74.25" customHeight="1" x14ac:dyDescent="0.25">
      <c r="A14" s="135">
        <v>4</v>
      </c>
      <c r="B14" s="144"/>
      <c r="C14" s="136" t="s">
        <v>48</v>
      </c>
      <c r="D14" s="137"/>
      <c r="E14" s="137"/>
      <c r="F14" s="137">
        <v>1</v>
      </c>
      <c r="G14" s="143"/>
      <c r="H14" s="145">
        <v>130000000</v>
      </c>
      <c r="I14" s="145">
        <v>129990000</v>
      </c>
      <c r="J14" s="146">
        <v>129600000</v>
      </c>
      <c r="K14" s="147" t="s">
        <v>74</v>
      </c>
      <c r="L14" s="147" t="s">
        <v>75</v>
      </c>
      <c r="M14" s="130">
        <f t="shared" si="0"/>
        <v>400000</v>
      </c>
      <c r="N14" s="275">
        <v>1</v>
      </c>
      <c r="O14" s="275"/>
      <c r="P14" s="275"/>
      <c r="Q14" s="275"/>
      <c r="R14" s="138">
        <v>1</v>
      </c>
      <c r="S14" s="258" t="s">
        <v>119</v>
      </c>
      <c r="W14" s="269">
        <f>H14</f>
        <v>130000000</v>
      </c>
    </row>
    <row r="15" spans="1:26" s="66" customFormat="1" ht="80.25" customHeight="1" x14ac:dyDescent="0.25">
      <c r="A15" s="124">
        <v>5</v>
      </c>
      <c r="B15" s="144"/>
      <c r="C15" s="136" t="s">
        <v>51</v>
      </c>
      <c r="D15" s="137"/>
      <c r="E15" s="137">
        <v>1</v>
      </c>
      <c r="F15" s="137"/>
      <c r="G15" s="143"/>
      <c r="H15" s="145">
        <v>2500000000</v>
      </c>
      <c r="I15" s="145">
        <v>2500000000</v>
      </c>
      <c r="J15" s="146">
        <v>2388410000</v>
      </c>
      <c r="K15" s="147" t="s">
        <v>115</v>
      </c>
      <c r="L15" s="147" t="s">
        <v>116</v>
      </c>
      <c r="M15" s="130">
        <f t="shared" si="0"/>
        <v>111590000</v>
      </c>
      <c r="N15" s="275">
        <v>1</v>
      </c>
      <c r="O15" s="275"/>
      <c r="P15" s="275"/>
      <c r="Q15" s="275"/>
      <c r="R15" s="138">
        <v>1</v>
      </c>
      <c r="S15" s="258" t="s">
        <v>119</v>
      </c>
    </row>
    <row r="16" spans="1:26" s="66" customFormat="1" ht="128.25" customHeight="1" x14ac:dyDescent="0.25">
      <c r="A16" s="143">
        <v>6</v>
      </c>
      <c r="B16" s="144"/>
      <c r="C16" s="136" t="s">
        <v>54</v>
      </c>
      <c r="D16" s="137"/>
      <c r="E16" s="137"/>
      <c r="F16" s="137">
        <v>1</v>
      </c>
      <c r="G16" s="143"/>
      <c r="H16" s="145">
        <v>130000000</v>
      </c>
      <c r="I16" s="145">
        <v>129990000</v>
      </c>
      <c r="J16" s="146">
        <v>129654000</v>
      </c>
      <c r="K16" s="147" t="s">
        <v>97</v>
      </c>
      <c r="L16" s="147" t="s">
        <v>98</v>
      </c>
      <c r="M16" s="130">
        <f t="shared" si="0"/>
        <v>346000</v>
      </c>
      <c r="N16" s="275">
        <v>1</v>
      </c>
      <c r="O16" s="275"/>
      <c r="P16" s="275"/>
      <c r="Q16" s="275"/>
      <c r="R16" s="138">
        <v>1</v>
      </c>
      <c r="S16" s="258" t="s">
        <v>119</v>
      </c>
      <c r="W16" s="269">
        <f>H16</f>
        <v>130000000</v>
      </c>
    </row>
    <row r="17" spans="1:23" s="66" customFormat="1" ht="47.25" x14ac:dyDescent="0.25">
      <c r="A17" s="150">
        <v>7</v>
      </c>
      <c r="B17" s="144"/>
      <c r="C17" s="136" t="s">
        <v>41</v>
      </c>
      <c r="D17" s="137"/>
      <c r="E17" s="137">
        <v>1</v>
      </c>
      <c r="F17" s="137"/>
      <c r="G17" s="143"/>
      <c r="H17" s="145">
        <v>13500000000</v>
      </c>
      <c r="I17" s="145">
        <v>13482170000</v>
      </c>
      <c r="J17" s="146">
        <v>13002133000</v>
      </c>
      <c r="K17" s="147" t="s">
        <v>60</v>
      </c>
      <c r="L17" s="147" t="s">
        <v>61</v>
      </c>
      <c r="M17" s="130">
        <f t="shared" si="0"/>
        <v>497867000</v>
      </c>
      <c r="N17" s="275"/>
      <c r="O17" s="275"/>
      <c r="P17" s="275">
        <v>1</v>
      </c>
      <c r="Q17" s="275"/>
      <c r="R17" s="138">
        <v>1</v>
      </c>
      <c r="S17" s="258" t="s">
        <v>119</v>
      </c>
    </row>
    <row r="18" spans="1:23" s="66" customFormat="1" ht="94.5" x14ac:dyDescent="0.25">
      <c r="A18" s="143">
        <v>8</v>
      </c>
      <c r="B18" s="144"/>
      <c r="C18" s="136" t="s">
        <v>44</v>
      </c>
      <c r="D18" s="137"/>
      <c r="E18" s="137"/>
      <c r="F18" s="137">
        <v>1</v>
      </c>
      <c r="G18" s="143"/>
      <c r="H18" s="145">
        <v>450000000</v>
      </c>
      <c r="I18" s="145">
        <v>449870000</v>
      </c>
      <c r="J18" s="146">
        <v>399960000</v>
      </c>
      <c r="K18" s="147" t="s">
        <v>127</v>
      </c>
      <c r="L18" s="147" t="s">
        <v>139</v>
      </c>
      <c r="M18" s="130">
        <f t="shared" si="0"/>
        <v>50040000</v>
      </c>
      <c r="N18" s="275">
        <v>1</v>
      </c>
      <c r="O18" s="275"/>
      <c r="P18" s="275"/>
      <c r="Q18" s="275"/>
      <c r="R18" s="138">
        <v>1</v>
      </c>
      <c r="S18" s="258" t="s">
        <v>119</v>
      </c>
      <c r="W18" s="269">
        <f>H18</f>
        <v>450000000</v>
      </c>
    </row>
    <row r="19" spans="1:23" s="66" customFormat="1" ht="63" x14ac:dyDescent="0.25">
      <c r="A19" s="150">
        <v>9</v>
      </c>
      <c r="B19" s="144"/>
      <c r="C19" s="136" t="s">
        <v>52</v>
      </c>
      <c r="D19" s="137"/>
      <c r="E19" s="137"/>
      <c r="F19" s="137">
        <v>1</v>
      </c>
      <c r="G19" s="143"/>
      <c r="H19" s="145">
        <v>130000000</v>
      </c>
      <c r="I19" s="145">
        <v>129990000</v>
      </c>
      <c r="J19" s="146">
        <v>128299000</v>
      </c>
      <c r="K19" s="147" t="s">
        <v>129</v>
      </c>
      <c r="L19" s="147" t="s">
        <v>130</v>
      </c>
      <c r="M19" s="130">
        <f t="shared" si="0"/>
        <v>1701000</v>
      </c>
      <c r="N19" s="275">
        <v>1</v>
      </c>
      <c r="O19" s="275"/>
      <c r="P19" s="275"/>
      <c r="Q19" s="275"/>
      <c r="R19" s="138">
        <v>1</v>
      </c>
      <c r="S19" s="258" t="s">
        <v>119</v>
      </c>
      <c r="W19" s="269">
        <f>H19</f>
        <v>130000000</v>
      </c>
    </row>
    <row r="20" spans="1:23" s="66" customFormat="1" ht="47.25" x14ac:dyDescent="0.25">
      <c r="A20" s="143">
        <v>10</v>
      </c>
      <c r="B20" s="144"/>
      <c r="C20" s="136" t="s">
        <v>53</v>
      </c>
      <c r="D20" s="137"/>
      <c r="E20" s="137"/>
      <c r="F20" s="137">
        <v>1</v>
      </c>
      <c r="G20" s="143"/>
      <c r="H20" s="145">
        <v>130000000</v>
      </c>
      <c r="I20" s="145">
        <v>129990000</v>
      </c>
      <c r="J20" s="146">
        <v>128700000</v>
      </c>
      <c r="K20" s="147" t="s">
        <v>117</v>
      </c>
      <c r="L20" s="147" t="s">
        <v>118</v>
      </c>
      <c r="M20" s="130">
        <f t="shared" si="0"/>
        <v>1300000</v>
      </c>
      <c r="N20" s="275">
        <v>1</v>
      </c>
      <c r="O20" s="275"/>
      <c r="P20" s="275"/>
      <c r="Q20" s="275"/>
      <c r="R20" s="138">
        <v>1</v>
      </c>
      <c r="S20" s="258" t="s">
        <v>119</v>
      </c>
      <c r="W20" s="269">
        <f>H20</f>
        <v>130000000</v>
      </c>
    </row>
    <row r="21" spans="1:23" s="66" customFormat="1" ht="94.5" x14ac:dyDescent="0.25">
      <c r="A21" s="150">
        <v>11</v>
      </c>
      <c r="B21" s="144"/>
      <c r="C21" s="136" t="s">
        <v>80</v>
      </c>
      <c r="D21" s="137"/>
      <c r="E21" s="137">
        <v>1</v>
      </c>
      <c r="F21" s="137"/>
      <c r="G21" s="143"/>
      <c r="H21" s="145">
        <v>1700000000</v>
      </c>
      <c r="I21" s="145">
        <v>1692823000</v>
      </c>
      <c r="J21" s="146">
        <v>1512000000</v>
      </c>
      <c r="K21" s="147" t="s">
        <v>113</v>
      </c>
      <c r="L21" s="147" t="s">
        <v>114</v>
      </c>
      <c r="M21" s="130">
        <f t="shared" si="0"/>
        <v>188000000</v>
      </c>
      <c r="N21" s="275">
        <v>1</v>
      </c>
      <c r="O21" s="275"/>
      <c r="P21" s="275"/>
      <c r="Q21" s="275"/>
      <c r="R21" s="138">
        <v>1</v>
      </c>
      <c r="S21" s="258" t="s">
        <v>119</v>
      </c>
    </row>
    <row r="22" spans="1:23" s="66" customFormat="1" ht="63" x14ac:dyDescent="0.25">
      <c r="A22" s="143">
        <v>12</v>
      </c>
      <c r="B22" s="292"/>
      <c r="C22" s="136" t="s">
        <v>94</v>
      </c>
      <c r="D22" s="137"/>
      <c r="E22" s="137">
        <v>1</v>
      </c>
      <c r="F22" s="137"/>
      <c r="G22" s="143"/>
      <c r="H22" s="145">
        <v>2500000000</v>
      </c>
      <c r="I22" s="145">
        <v>2498781000</v>
      </c>
      <c r="J22" s="293">
        <v>2222077000</v>
      </c>
      <c r="K22" s="147" t="s">
        <v>121</v>
      </c>
      <c r="L22" s="147" t="s">
        <v>122</v>
      </c>
      <c r="M22" s="130">
        <f t="shared" si="0"/>
        <v>277923000</v>
      </c>
      <c r="N22" s="279">
        <v>1</v>
      </c>
      <c r="O22" s="279"/>
      <c r="P22" s="279"/>
      <c r="Q22" s="279"/>
      <c r="R22" s="138">
        <v>1</v>
      </c>
      <c r="S22" s="258" t="s">
        <v>119</v>
      </c>
    </row>
    <row r="23" spans="1:23" s="66" customFormat="1" ht="78.75" x14ac:dyDescent="0.25">
      <c r="A23" s="150">
        <v>13</v>
      </c>
      <c r="B23" s="144"/>
      <c r="C23" s="125" t="s">
        <v>92</v>
      </c>
      <c r="D23" s="126"/>
      <c r="E23" s="126">
        <v>1</v>
      </c>
      <c r="F23" s="126"/>
      <c r="G23" s="150"/>
      <c r="H23" s="151">
        <v>2300000000</v>
      </c>
      <c r="I23" s="151">
        <v>2255530000</v>
      </c>
      <c r="J23" s="496">
        <v>2135000000</v>
      </c>
      <c r="K23" s="497" t="s">
        <v>123</v>
      </c>
      <c r="L23" s="497" t="s">
        <v>124</v>
      </c>
      <c r="M23" s="130">
        <f t="shared" si="0"/>
        <v>165000000</v>
      </c>
      <c r="N23" s="278">
        <v>1</v>
      </c>
      <c r="O23" s="279"/>
      <c r="P23" s="278"/>
      <c r="Q23" s="278"/>
      <c r="R23" s="127">
        <v>1</v>
      </c>
      <c r="S23" s="254" t="s">
        <v>119</v>
      </c>
    </row>
    <row r="24" spans="1:23" s="66" customFormat="1" ht="63" x14ac:dyDescent="0.25">
      <c r="A24" s="143">
        <v>14</v>
      </c>
      <c r="B24" s="292"/>
      <c r="C24" s="136" t="s">
        <v>112</v>
      </c>
      <c r="D24" s="137"/>
      <c r="E24" s="137">
        <v>1</v>
      </c>
      <c r="F24" s="137"/>
      <c r="G24" s="143"/>
      <c r="H24" s="145">
        <v>8400000000</v>
      </c>
      <c r="I24" s="145">
        <v>8362757000</v>
      </c>
      <c r="J24" s="293">
        <v>7982966000</v>
      </c>
      <c r="K24" s="147" t="s">
        <v>146</v>
      </c>
      <c r="L24" s="147" t="s">
        <v>147</v>
      </c>
      <c r="M24" s="130">
        <f t="shared" si="0"/>
        <v>417034000</v>
      </c>
      <c r="N24" s="279">
        <v>1</v>
      </c>
      <c r="O24" s="279"/>
      <c r="P24" s="279"/>
      <c r="Q24" s="279"/>
      <c r="R24" s="138">
        <v>1</v>
      </c>
      <c r="S24" s="258" t="s">
        <v>119</v>
      </c>
    </row>
    <row r="25" spans="1:23" s="66" customFormat="1" ht="78.75" x14ac:dyDescent="0.25">
      <c r="A25" s="150">
        <v>15</v>
      </c>
      <c r="B25" s="292"/>
      <c r="C25" s="136" t="s">
        <v>105</v>
      </c>
      <c r="D25" s="137"/>
      <c r="E25" s="137"/>
      <c r="F25" s="137">
        <v>1</v>
      </c>
      <c r="G25" s="143"/>
      <c r="H25" s="145">
        <v>150000000</v>
      </c>
      <c r="I25" s="145">
        <v>150000000</v>
      </c>
      <c r="J25" s="293">
        <v>149320000</v>
      </c>
      <c r="K25" s="147" t="s">
        <v>157</v>
      </c>
      <c r="L25" s="147" t="s">
        <v>158</v>
      </c>
      <c r="M25" s="130">
        <f t="shared" si="0"/>
        <v>680000</v>
      </c>
      <c r="N25" s="279">
        <v>1</v>
      </c>
      <c r="O25" s="279"/>
      <c r="P25" s="279"/>
      <c r="Q25" s="279"/>
      <c r="R25" s="138">
        <v>1</v>
      </c>
      <c r="S25" s="258" t="s">
        <v>119</v>
      </c>
      <c r="W25" s="269">
        <f>H25</f>
        <v>150000000</v>
      </c>
    </row>
    <row r="26" spans="1:23" s="66" customFormat="1" ht="78.75" x14ac:dyDescent="0.25">
      <c r="A26" s="143">
        <v>16</v>
      </c>
      <c r="B26" s="292"/>
      <c r="C26" s="136" t="s">
        <v>104</v>
      </c>
      <c r="D26" s="137"/>
      <c r="E26" s="137"/>
      <c r="F26" s="137">
        <v>1</v>
      </c>
      <c r="G26" s="143"/>
      <c r="H26" s="145">
        <v>150000000</v>
      </c>
      <c r="I26" s="145">
        <v>150000000</v>
      </c>
      <c r="J26" s="293">
        <v>149340000</v>
      </c>
      <c r="K26" s="147" t="s">
        <v>157</v>
      </c>
      <c r="L26" s="147" t="s">
        <v>158</v>
      </c>
      <c r="M26" s="130">
        <f t="shared" si="0"/>
        <v>660000</v>
      </c>
      <c r="N26" s="279">
        <v>1</v>
      </c>
      <c r="O26" s="279"/>
      <c r="P26" s="279"/>
      <c r="Q26" s="279"/>
      <c r="R26" s="138">
        <v>1</v>
      </c>
      <c r="S26" s="258" t="s">
        <v>119</v>
      </c>
      <c r="W26" s="269">
        <f>H26</f>
        <v>150000000</v>
      </c>
    </row>
    <row r="27" spans="1:23" s="66" customFormat="1" ht="63" x14ac:dyDescent="0.25">
      <c r="A27" s="150">
        <v>17</v>
      </c>
      <c r="B27" s="292"/>
      <c r="C27" s="136" t="s">
        <v>148</v>
      </c>
      <c r="D27" s="137"/>
      <c r="E27" s="137"/>
      <c r="F27" s="137">
        <v>1</v>
      </c>
      <c r="G27" s="143"/>
      <c r="H27" s="145">
        <v>200000000</v>
      </c>
      <c r="I27" s="145">
        <v>199793000</v>
      </c>
      <c r="J27" s="293">
        <v>168799000</v>
      </c>
      <c r="K27" s="147" t="s">
        <v>184</v>
      </c>
      <c r="L27" s="147" t="s">
        <v>185</v>
      </c>
      <c r="M27" s="130">
        <f t="shared" si="0"/>
        <v>31201000</v>
      </c>
      <c r="N27" s="279">
        <v>1</v>
      </c>
      <c r="O27" s="279"/>
      <c r="P27" s="279"/>
      <c r="Q27" s="279"/>
      <c r="R27" s="138">
        <v>1</v>
      </c>
      <c r="S27" s="258" t="s">
        <v>119</v>
      </c>
      <c r="W27" s="269">
        <f>H27</f>
        <v>200000000</v>
      </c>
    </row>
    <row r="28" spans="1:23" s="66" customFormat="1" ht="78.75" x14ac:dyDescent="0.25">
      <c r="A28" s="143">
        <v>18</v>
      </c>
      <c r="B28" s="292"/>
      <c r="C28" s="136" t="s">
        <v>111</v>
      </c>
      <c r="D28" s="137"/>
      <c r="E28" s="137">
        <v>1</v>
      </c>
      <c r="F28" s="137"/>
      <c r="G28" s="143"/>
      <c r="H28" s="145">
        <v>3500000000</v>
      </c>
      <c r="I28" s="145">
        <v>3495164000</v>
      </c>
      <c r="J28" s="293">
        <v>3206860000</v>
      </c>
      <c r="K28" s="147" t="s">
        <v>199</v>
      </c>
      <c r="L28" s="147" t="s">
        <v>200</v>
      </c>
      <c r="M28" s="130">
        <f t="shared" si="0"/>
        <v>293140000</v>
      </c>
      <c r="N28" s="279">
        <v>1</v>
      </c>
      <c r="O28" s="279"/>
      <c r="P28" s="279"/>
      <c r="Q28" s="279"/>
      <c r="R28" s="138">
        <v>1</v>
      </c>
      <c r="S28" s="258" t="s">
        <v>119</v>
      </c>
    </row>
    <row r="29" spans="1:23" s="66" customFormat="1" ht="63" x14ac:dyDescent="0.25">
      <c r="A29" s="150">
        <v>19</v>
      </c>
      <c r="B29" s="292"/>
      <c r="C29" s="136" t="s">
        <v>151</v>
      </c>
      <c r="D29" s="137"/>
      <c r="E29" s="137">
        <v>1</v>
      </c>
      <c r="F29" s="137"/>
      <c r="G29" s="143"/>
      <c r="H29" s="145">
        <v>18034000000</v>
      </c>
      <c r="I29" s="145">
        <v>18028709000</v>
      </c>
      <c r="J29" s="293">
        <v>17000016000</v>
      </c>
      <c r="K29" s="147" t="s">
        <v>197</v>
      </c>
      <c r="L29" s="147" t="s">
        <v>198</v>
      </c>
      <c r="M29" s="130">
        <f t="shared" si="0"/>
        <v>1033984000</v>
      </c>
      <c r="N29" s="279"/>
      <c r="O29" s="279"/>
      <c r="P29" s="279">
        <v>1</v>
      </c>
      <c r="Q29" s="279"/>
      <c r="R29" s="138">
        <v>1</v>
      </c>
      <c r="S29" s="258" t="s">
        <v>119</v>
      </c>
    </row>
    <row r="30" spans="1:23" s="66" customFormat="1" ht="126" x14ac:dyDescent="0.25">
      <c r="A30" s="143">
        <v>20</v>
      </c>
      <c r="B30" s="292"/>
      <c r="C30" s="136" t="s">
        <v>160</v>
      </c>
      <c r="D30" s="137"/>
      <c r="E30" s="137">
        <v>1</v>
      </c>
      <c r="F30" s="137"/>
      <c r="G30" s="143"/>
      <c r="H30" s="145">
        <v>325000000</v>
      </c>
      <c r="I30" s="145">
        <v>324681000</v>
      </c>
      <c r="J30" s="293">
        <v>248839000</v>
      </c>
      <c r="K30" s="147" t="s">
        <v>195</v>
      </c>
      <c r="L30" s="147" t="s">
        <v>196</v>
      </c>
      <c r="M30" s="148">
        <f t="shared" si="0"/>
        <v>76161000</v>
      </c>
      <c r="N30" s="279">
        <v>1</v>
      </c>
      <c r="O30" s="279"/>
      <c r="P30" s="279"/>
      <c r="Q30" s="279"/>
      <c r="R30" s="138">
        <v>1</v>
      </c>
      <c r="S30" s="258" t="s">
        <v>119</v>
      </c>
    </row>
    <row r="31" spans="1:23" s="66" customFormat="1" ht="47.25" x14ac:dyDescent="0.25">
      <c r="A31" s="150">
        <v>21</v>
      </c>
      <c r="B31" s="292"/>
      <c r="C31" s="136" t="s">
        <v>176</v>
      </c>
      <c r="D31" s="137"/>
      <c r="E31" s="137">
        <v>1</v>
      </c>
      <c r="F31" s="137"/>
      <c r="G31" s="143"/>
      <c r="H31" s="145">
        <v>500000000</v>
      </c>
      <c r="I31" s="145">
        <v>499700000</v>
      </c>
      <c r="J31" s="293">
        <v>417258000</v>
      </c>
      <c r="K31" s="147" t="s">
        <v>207</v>
      </c>
      <c r="L31" s="147" t="s">
        <v>208</v>
      </c>
      <c r="M31" s="148">
        <f t="shared" si="0"/>
        <v>82742000</v>
      </c>
      <c r="N31" s="279">
        <v>1</v>
      </c>
      <c r="O31" s="279"/>
      <c r="P31" s="279"/>
      <c r="Q31" s="279"/>
      <c r="R31" s="138">
        <v>1</v>
      </c>
      <c r="S31" s="258" t="s">
        <v>119</v>
      </c>
    </row>
    <row r="32" spans="1:23" s="66" customFormat="1" ht="78.75" x14ac:dyDescent="0.25">
      <c r="A32" s="143">
        <v>22</v>
      </c>
      <c r="B32" s="292"/>
      <c r="C32" s="371" t="s">
        <v>159</v>
      </c>
      <c r="D32" s="372"/>
      <c r="E32" s="372">
        <v>1</v>
      </c>
      <c r="F32" s="372"/>
      <c r="G32" s="373"/>
      <c r="H32" s="374">
        <v>300000000</v>
      </c>
      <c r="I32" s="374">
        <v>299704000</v>
      </c>
      <c r="J32" s="502">
        <v>234201000</v>
      </c>
      <c r="K32" s="375" t="s">
        <v>245</v>
      </c>
      <c r="L32" s="375" t="s">
        <v>246</v>
      </c>
      <c r="M32" s="376">
        <f t="shared" si="0"/>
        <v>65799000</v>
      </c>
      <c r="N32" s="377">
        <v>1</v>
      </c>
      <c r="O32" s="377"/>
      <c r="P32" s="377"/>
      <c r="Q32" s="377"/>
      <c r="R32" s="265">
        <v>1</v>
      </c>
      <c r="S32" s="503" t="s">
        <v>119</v>
      </c>
    </row>
    <row r="33" spans="1:19" s="66" customFormat="1" ht="47.25" x14ac:dyDescent="0.25">
      <c r="A33" s="150">
        <v>23</v>
      </c>
      <c r="B33" s="292"/>
      <c r="C33" s="136" t="s">
        <v>165</v>
      </c>
      <c r="D33" s="137"/>
      <c r="E33" s="137">
        <v>1</v>
      </c>
      <c r="F33" s="137"/>
      <c r="G33" s="143"/>
      <c r="H33" s="145">
        <v>3000000000</v>
      </c>
      <c r="I33" s="145">
        <v>2998597000</v>
      </c>
      <c r="J33" s="293">
        <v>2852002000</v>
      </c>
      <c r="K33" s="147" t="s">
        <v>62</v>
      </c>
      <c r="L33" s="147" t="s">
        <v>63</v>
      </c>
      <c r="M33" s="148">
        <f t="shared" si="0"/>
        <v>147998000</v>
      </c>
      <c r="N33" s="279">
        <v>1</v>
      </c>
      <c r="O33" s="279"/>
      <c r="P33" s="279"/>
      <c r="Q33" s="279"/>
      <c r="R33" s="138">
        <v>1</v>
      </c>
      <c r="S33" s="258" t="s">
        <v>119</v>
      </c>
    </row>
    <row r="34" spans="1:19" s="66" customFormat="1" ht="47.25" x14ac:dyDescent="0.25">
      <c r="A34" s="143">
        <v>24</v>
      </c>
      <c r="B34" s="292"/>
      <c r="C34" s="136" t="s">
        <v>166</v>
      </c>
      <c r="D34" s="137"/>
      <c r="E34" s="137">
        <v>1</v>
      </c>
      <c r="F34" s="137"/>
      <c r="G34" s="143"/>
      <c r="H34" s="145">
        <v>5500000000</v>
      </c>
      <c r="I34" s="145">
        <v>5491434000</v>
      </c>
      <c r="J34" s="293">
        <v>5008962000</v>
      </c>
      <c r="K34" s="147" t="s">
        <v>62</v>
      </c>
      <c r="L34" s="147" t="s">
        <v>63</v>
      </c>
      <c r="M34" s="148">
        <f t="shared" si="0"/>
        <v>491038000</v>
      </c>
      <c r="N34" s="279">
        <v>1</v>
      </c>
      <c r="O34" s="279"/>
      <c r="P34" s="279"/>
      <c r="Q34" s="279"/>
      <c r="R34" s="138">
        <v>1</v>
      </c>
      <c r="S34" s="258" t="s">
        <v>119</v>
      </c>
    </row>
    <row r="35" spans="1:19" s="66" customFormat="1" ht="94.5" x14ac:dyDescent="0.25">
      <c r="A35" s="150">
        <v>25</v>
      </c>
      <c r="B35" s="292"/>
      <c r="C35" s="136" t="s">
        <v>167</v>
      </c>
      <c r="D35" s="137"/>
      <c r="E35" s="137">
        <v>1</v>
      </c>
      <c r="F35" s="137"/>
      <c r="G35" s="143"/>
      <c r="H35" s="145">
        <v>450000000</v>
      </c>
      <c r="I35" s="145">
        <v>449573000</v>
      </c>
      <c r="J35" s="293">
        <v>364042000</v>
      </c>
      <c r="K35" s="147" t="s">
        <v>243</v>
      </c>
      <c r="L35" s="147" t="s">
        <v>244</v>
      </c>
      <c r="M35" s="148">
        <f t="shared" si="0"/>
        <v>85958000</v>
      </c>
      <c r="N35" s="279">
        <v>1</v>
      </c>
      <c r="O35" s="279"/>
      <c r="P35" s="279"/>
      <c r="Q35" s="279"/>
      <c r="R35" s="138">
        <v>1</v>
      </c>
      <c r="S35" s="258" t="s">
        <v>119</v>
      </c>
    </row>
    <row r="36" spans="1:19" s="66" customFormat="1" ht="47.25" x14ac:dyDescent="0.25">
      <c r="A36" s="143">
        <v>26</v>
      </c>
      <c r="B36" s="292"/>
      <c r="C36" s="136" t="s">
        <v>175</v>
      </c>
      <c r="D36" s="137"/>
      <c r="E36" s="137">
        <v>1</v>
      </c>
      <c r="F36" s="137"/>
      <c r="G36" s="143"/>
      <c r="H36" s="145">
        <v>14000000000</v>
      </c>
      <c r="I36" s="145">
        <v>13990523000</v>
      </c>
      <c r="J36" s="293">
        <v>12480540000</v>
      </c>
      <c r="K36" s="147" t="s">
        <v>60</v>
      </c>
      <c r="L36" s="147" t="s">
        <v>61</v>
      </c>
      <c r="M36" s="148">
        <f t="shared" si="0"/>
        <v>1519460000</v>
      </c>
      <c r="N36" s="279">
        <v>1</v>
      </c>
      <c r="O36" s="279"/>
      <c r="P36" s="279"/>
      <c r="Q36" s="279"/>
      <c r="R36" s="138">
        <v>1</v>
      </c>
      <c r="S36" s="258" t="s">
        <v>119</v>
      </c>
    </row>
    <row r="37" spans="1:19" s="66" customFormat="1" ht="94.5" x14ac:dyDescent="0.25">
      <c r="A37" s="150">
        <v>27</v>
      </c>
      <c r="B37" s="292"/>
      <c r="C37" s="136" t="s">
        <v>192</v>
      </c>
      <c r="D37" s="137"/>
      <c r="E37" s="137">
        <v>1</v>
      </c>
      <c r="F37" s="137"/>
      <c r="G37" s="143"/>
      <c r="H37" s="145">
        <v>750000000</v>
      </c>
      <c r="I37" s="145">
        <v>749990000</v>
      </c>
      <c r="J37" s="293">
        <v>643596000</v>
      </c>
      <c r="K37" s="147" t="s">
        <v>237</v>
      </c>
      <c r="L37" s="147" t="s">
        <v>238</v>
      </c>
      <c r="M37" s="148">
        <f t="shared" si="0"/>
        <v>106404000</v>
      </c>
      <c r="N37" s="279">
        <v>1</v>
      </c>
      <c r="O37" s="279"/>
      <c r="P37" s="279"/>
      <c r="Q37" s="279"/>
      <c r="R37" s="138">
        <v>1</v>
      </c>
      <c r="S37" s="258" t="s">
        <v>119</v>
      </c>
    </row>
    <row r="38" spans="1:19" s="66" customFormat="1" ht="78.75" x14ac:dyDescent="0.25">
      <c r="A38" s="143">
        <v>28</v>
      </c>
      <c r="B38" s="292"/>
      <c r="C38" s="136" t="s">
        <v>193</v>
      </c>
      <c r="D38" s="137"/>
      <c r="E38" s="137">
        <v>1</v>
      </c>
      <c r="F38" s="137"/>
      <c r="G38" s="143"/>
      <c r="H38" s="145">
        <v>4800000000</v>
      </c>
      <c r="I38" s="145">
        <v>4796552000</v>
      </c>
      <c r="J38" s="293">
        <v>4648350000</v>
      </c>
      <c r="K38" s="147" t="s">
        <v>241</v>
      </c>
      <c r="L38" s="147" t="s">
        <v>315</v>
      </c>
      <c r="M38" s="148">
        <f t="shared" si="0"/>
        <v>151650000</v>
      </c>
      <c r="N38" s="279">
        <v>1</v>
      </c>
      <c r="O38" s="279"/>
      <c r="P38" s="279"/>
      <c r="Q38" s="279"/>
      <c r="R38" s="138">
        <v>1</v>
      </c>
      <c r="S38" s="258" t="s">
        <v>119</v>
      </c>
    </row>
    <row r="39" spans="1:19" s="66" customFormat="1" ht="126" x14ac:dyDescent="0.25">
      <c r="A39" s="150">
        <v>29</v>
      </c>
      <c r="B39" s="292"/>
      <c r="C39" s="136" t="s">
        <v>201</v>
      </c>
      <c r="D39" s="137"/>
      <c r="E39" s="137">
        <v>1</v>
      </c>
      <c r="F39" s="137"/>
      <c r="G39" s="143"/>
      <c r="H39" s="145">
        <v>300000000</v>
      </c>
      <c r="I39" s="145">
        <v>299780000</v>
      </c>
      <c r="J39" s="293">
        <v>230509000</v>
      </c>
      <c r="K39" s="147" t="s">
        <v>255</v>
      </c>
      <c r="L39" s="147" t="s">
        <v>196</v>
      </c>
      <c r="M39" s="148">
        <f t="shared" si="0"/>
        <v>69491000</v>
      </c>
      <c r="N39" s="279">
        <v>1</v>
      </c>
      <c r="O39" s="279"/>
      <c r="P39" s="279"/>
      <c r="Q39" s="279"/>
      <c r="R39" s="138">
        <v>1</v>
      </c>
      <c r="S39" s="258" t="s">
        <v>119</v>
      </c>
    </row>
    <row r="40" spans="1:19" s="66" customFormat="1" ht="94.5" x14ac:dyDescent="0.25">
      <c r="A40" s="143">
        <v>30</v>
      </c>
      <c r="B40" s="292"/>
      <c r="C40" s="136" t="s">
        <v>202</v>
      </c>
      <c r="D40" s="137"/>
      <c r="E40" s="137">
        <v>1</v>
      </c>
      <c r="F40" s="137"/>
      <c r="G40" s="143"/>
      <c r="H40" s="145">
        <v>650000000</v>
      </c>
      <c r="I40" s="145">
        <v>629961000</v>
      </c>
      <c r="J40" s="293">
        <v>558800000</v>
      </c>
      <c r="K40" s="147" t="s">
        <v>271</v>
      </c>
      <c r="L40" s="147" t="s">
        <v>272</v>
      </c>
      <c r="M40" s="148">
        <f t="shared" si="0"/>
        <v>91200000</v>
      </c>
      <c r="N40" s="279">
        <v>1</v>
      </c>
      <c r="O40" s="279"/>
      <c r="P40" s="279"/>
      <c r="Q40" s="279"/>
      <c r="R40" s="138">
        <v>1</v>
      </c>
      <c r="S40" s="258" t="s">
        <v>119</v>
      </c>
    </row>
    <row r="41" spans="1:19" s="66" customFormat="1" ht="110.25" x14ac:dyDescent="0.25">
      <c r="A41" s="150">
        <v>31</v>
      </c>
      <c r="B41" s="292"/>
      <c r="C41" s="136" t="s">
        <v>203</v>
      </c>
      <c r="D41" s="137"/>
      <c r="E41" s="137">
        <v>1</v>
      </c>
      <c r="F41" s="137"/>
      <c r="G41" s="143"/>
      <c r="H41" s="145">
        <v>800000000</v>
      </c>
      <c r="I41" s="145">
        <v>799340000</v>
      </c>
      <c r="J41" s="293">
        <v>697387000</v>
      </c>
      <c r="K41" s="147" t="s">
        <v>269</v>
      </c>
      <c r="L41" s="147" t="s">
        <v>270</v>
      </c>
      <c r="M41" s="148">
        <f t="shared" si="0"/>
        <v>102613000</v>
      </c>
      <c r="N41" s="279">
        <v>1</v>
      </c>
      <c r="O41" s="279"/>
      <c r="P41" s="279"/>
      <c r="Q41" s="279"/>
      <c r="R41" s="138">
        <v>1</v>
      </c>
      <c r="S41" s="258" t="s">
        <v>119</v>
      </c>
    </row>
    <row r="42" spans="1:19" s="66" customFormat="1" ht="110.25" x14ac:dyDescent="0.25">
      <c r="A42" s="143">
        <v>32</v>
      </c>
      <c r="B42" s="292"/>
      <c r="C42" s="136" t="s">
        <v>204</v>
      </c>
      <c r="D42" s="137"/>
      <c r="E42" s="137">
        <v>1</v>
      </c>
      <c r="F42" s="137"/>
      <c r="G42" s="143"/>
      <c r="H42" s="145">
        <v>600000000</v>
      </c>
      <c r="I42" s="145">
        <v>597348000</v>
      </c>
      <c r="J42" s="293">
        <v>518718000</v>
      </c>
      <c r="K42" s="147" t="s">
        <v>267</v>
      </c>
      <c r="L42" s="147" t="s">
        <v>268</v>
      </c>
      <c r="M42" s="148">
        <f t="shared" si="0"/>
        <v>81282000</v>
      </c>
      <c r="N42" s="279">
        <v>1</v>
      </c>
      <c r="O42" s="279"/>
      <c r="P42" s="279"/>
      <c r="Q42" s="279"/>
      <c r="R42" s="138">
        <v>1</v>
      </c>
      <c r="S42" s="258" t="s">
        <v>119</v>
      </c>
    </row>
    <row r="43" spans="1:19" s="66" customFormat="1" ht="63" x14ac:dyDescent="0.25">
      <c r="A43" s="150">
        <v>33</v>
      </c>
      <c r="B43" s="292"/>
      <c r="C43" s="136" t="s">
        <v>216</v>
      </c>
      <c r="D43" s="137"/>
      <c r="E43" s="137">
        <v>1</v>
      </c>
      <c r="F43" s="137"/>
      <c r="G43" s="143"/>
      <c r="H43" s="145">
        <v>3000000000</v>
      </c>
      <c r="I43" s="145">
        <v>2998301000</v>
      </c>
      <c r="J43" s="293">
        <v>2791900000</v>
      </c>
      <c r="K43" s="147" t="s">
        <v>265</v>
      </c>
      <c r="L43" s="147" t="s">
        <v>266</v>
      </c>
      <c r="M43" s="148">
        <f>H43-J43</f>
        <v>208100000</v>
      </c>
      <c r="N43" s="279">
        <v>1</v>
      </c>
      <c r="O43" s="279"/>
      <c r="P43" s="279"/>
      <c r="Q43" s="279"/>
      <c r="R43" s="138">
        <v>1</v>
      </c>
      <c r="S43" s="258" t="s">
        <v>119</v>
      </c>
    </row>
    <row r="44" spans="1:19" s="66" customFormat="1" ht="63" x14ac:dyDescent="0.25">
      <c r="A44" s="143">
        <v>34</v>
      </c>
      <c r="B44" s="292"/>
      <c r="C44" s="136" t="s">
        <v>217</v>
      </c>
      <c r="D44" s="137"/>
      <c r="E44" s="137">
        <v>1</v>
      </c>
      <c r="F44" s="137"/>
      <c r="G44" s="143"/>
      <c r="H44" s="145">
        <v>1000000000</v>
      </c>
      <c r="I44" s="145">
        <v>999711000</v>
      </c>
      <c r="J44" s="293">
        <v>811556000</v>
      </c>
      <c r="K44" s="147" t="s">
        <v>278</v>
      </c>
      <c r="L44" s="147" t="s">
        <v>279</v>
      </c>
      <c r="M44" s="148">
        <f>H44-J44</f>
        <v>188444000</v>
      </c>
      <c r="N44" s="279">
        <v>1</v>
      </c>
      <c r="O44" s="279"/>
      <c r="P44" s="279"/>
      <c r="Q44" s="279"/>
      <c r="R44" s="138">
        <v>1</v>
      </c>
      <c r="S44" s="258" t="s">
        <v>119</v>
      </c>
    </row>
    <row r="45" spans="1:19" s="66" customFormat="1" ht="78.75" x14ac:dyDescent="0.25">
      <c r="A45" s="150">
        <v>35</v>
      </c>
      <c r="B45" s="292"/>
      <c r="C45" s="136" t="s">
        <v>219</v>
      </c>
      <c r="D45" s="137"/>
      <c r="E45" s="137">
        <v>1</v>
      </c>
      <c r="F45" s="137"/>
      <c r="G45" s="143"/>
      <c r="H45" s="145">
        <v>1150000000</v>
      </c>
      <c r="I45" s="145">
        <v>1127913000</v>
      </c>
      <c r="J45" s="293">
        <v>982084000</v>
      </c>
      <c r="K45" s="147" t="s">
        <v>261</v>
      </c>
      <c r="L45" s="147" t="s">
        <v>262</v>
      </c>
      <c r="M45" s="148">
        <f>H45-J45</f>
        <v>167916000</v>
      </c>
      <c r="N45" s="279">
        <v>1</v>
      </c>
      <c r="O45" s="279"/>
      <c r="P45" s="279"/>
      <c r="Q45" s="279"/>
      <c r="R45" s="138">
        <v>1</v>
      </c>
      <c r="S45" s="258" t="s">
        <v>119</v>
      </c>
    </row>
    <row r="46" spans="1:19" s="66" customFormat="1" ht="47.25" x14ac:dyDescent="0.25">
      <c r="A46" s="143">
        <v>36</v>
      </c>
      <c r="B46" s="292"/>
      <c r="C46" s="136" t="s">
        <v>215</v>
      </c>
      <c r="D46" s="137"/>
      <c r="E46" s="137">
        <v>1</v>
      </c>
      <c r="F46" s="137"/>
      <c r="G46" s="143"/>
      <c r="H46" s="145">
        <v>750000000</v>
      </c>
      <c r="I46" s="145">
        <v>749990000</v>
      </c>
      <c r="J46" s="293">
        <v>682700000</v>
      </c>
      <c r="K46" s="147" t="s">
        <v>287</v>
      </c>
      <c r="L46" s="147" t="s">
        <v>288</v>
      </c>
      <c r="M46" s="148">
        <f>H46-J46</f>
        <v>67300000</v>
      </c>
      <c r="N46" s="279">
        <v>1</v>
      </c>
      <c r="O46" s="279"/>
      <c r="P46" s="279"/>
      <c r="Q46" s="279"/>
      <c r="R46" s="138">
        <v>1</v>
      </c>
      <c r="S46" s="258" t="s">
        <v>119</v>
      </c>
    </row>
    <row r="47" spans="1:19" s="66" customFormat="1" ht="63" x14ac:dyDescent="0.25">
      <c r="A47" s="150">
        <v>37</v>
      </c>
      <c r="B47" s="292"/>
      <c r="C47" s="136" t="s">
        <v>214</v>
      </c>
      <c r="D47" s="137"/>
      <c r="E47" s="137">
        <v>1</v>
      </c>
      <c r="F47" s="137"/>
      <c r="G47" s="143"/>
      <c r="H47" s="145">
        <v>900000000</v>
      </c>
      <c r="I47" s="145">
        <v>899249000</v>
      </c>
      <c r="J47" s="293">
        <v>771347000</v>
      </c>
      <c r="K47" s="147" t="s">
        <v>276</v>
      </c>
      <c r="L47" s="147" t="s">
        <v>277</v>
      </c>
      <c r="M47" s="148">
        <f t="shared" si="0"/>
        <v>128653000</v>
      </c>
      <c r="N47" s="279"/>
      <c r="O47" s="279"/>
      <c r="P47" s="279">
        <v>1</v>
      </c>
      <c r="Q47" s="279"/>
      <c r="R47" s="138">
        <v>1</v>
      </c>
      <c r="S47" s="258" t="s">
        <v>119</v>
      </c>
    </row>
    <row r="48" spans="1:19" s="66" customFormat="1" ht="78.75" x14ac:dyDescent="0.25">
      <c r="A48" s="143">
        <v>38</v>
      </c>
      <c r="B48" s="292"/>
      <c r="C48" s="136" t="s">
        <v>222</v>
      </c>
      <c r="D48" s="137"/>
      <c r="E48" s="137">
        <v>1</v>
      </c>
      <c r="F48" s="137"/>
      <c r="G48" s="143"/>
      <c r="H48" s="145">
        <v>2000000000</v>
      </c>
      <c r="I48" s="145">
        <v>1999910000</v>
      </c>
      <c r="J48" s="293">
        <v>1895814000</v>
      </c>
      <c r="K48" s="147" t="s">
        <v>285</v>
      </c>
      <c r="L48" s="147" t="s">
        <v>162</v>
      </c>
      <c r="M48" s="148">
        <f>H48-J48</f>
        <v>104186000</v>
      </c>
      <c r="N48" s="279">
        <v>1</v>
      </c>
      <c r="O48" s="279"/>
      <c r="P48" s="279"/>
      <c r="Q48" s="279"/>
      <c r="R48" s="138">
        <v>1</v>
      </c>
      <c r="S48" s="258" t="s">
        <v>119</v>
      </c>
    </row>
    <row r="49" spans="1:23" s="66" customFormat="1" ht="78.75" x14ac:dyDescent="0.25">
      <c r="A49" s="150">
        <v>39</v>
      </c>
      <c r="B49" s="292"/>
      <c r="C49" s="136" t="s">
        <v>218</v>
      </c>
      <c r="D49" s="137"/>
      <c r="E49" s="137">
        <v>1</v>
      </c>
      <c r="F49" s="137"/>
      <c r="G49" s="143"/>
      <c r="H49" s="145">
        <v>2500000000</v>
      </c>
      <c r="I49" s="145">
        <v>2497564000</v>
      </c>
      <c r="J49" s="293">
        <v>2219540000</v>
      </c>
      <c r="K49" s="147" t="s">
        <v>280</v>
      </c>
      <c r="L49" s="147" t="s">
        <v>281</v>
      </c>
      <c r="M49" s="148">
        <f t="shared" si="0"/>
        <v>280460000</v>
      </c>
      <c r="N49" s="279">
        <v>1</v>
      </c>
      <c r="O49" s="279"/>
      <c r="P49" s="279"/>
      <c r="Q49" s="279"/>
      <c r="R49" s="138">
        <v>1</v>
      </c>
      <c r="S49" s="258" t="s">
        <v>119</v>
      </c>
    </row>
    <row r="50" spans="1:23" s="66" customFormat="1" ht="31.5" x14ac:dyDescent="0.25">
      <c r="A50" s="143">
        <v>40</v>
      </c>
      <c r="B50" s="292"/>
      <c r="C50" s="136" t="s">
        <v>171</v>
      </c>
      <c r="D50" s="137"/>
      <c r="E50" s="137">
        <v>1</v>
      </c>
      <c r="F50" s="137"/>
      <c r="G50" s="143"/>
      <c r="H50" s="145">
        <v>1000000000</v>
      </c>
      <c r="I50" s="145">
        <v>999877000</v>
      </c>
      <c r="J50" s="147"/>
      <c r="K50" s="498" t="s">
        <v>409</v>
      </c>
      <c r="L50" s="147"/>
      <c r="M50" s="148"/>
      <c r="N50" s="279">
        <v>1</v>
      </c>
      <c r="O50" s="279"/>
      <c r="P50" s="279"/>
      <c r="Q50" s="279"/>
      <c r="R50" s="138">
        <v>1</v>
      </c>
      <c r="S50" s="258" t="s">
        <v>119</v>
      </c>
    </row>
    <row r="51" spans="1:23" s="66" customFormat="1" ht="94.5" x14ac:dyDescent="0.25">
      <c r="A51" s="150">
        <v>41</v>
      </c>
      <c r="B51" s="292"/>
      <c r="C51" s="136" t="s">
        <v>232</v>
      </c>
      <c r="D51" s="137"/>
      <c r="E51" s="137">
        <v>1</v>
      </c>
      <c r="F51" s="137"/>
      <c r="G51" s="143"/>
      <c r="H51" s="145">
        <v>1000000000</v>
      </c>
      <c r="I51" s="145">
        <v>998939000</v>
      </c>
      <c r="J51" s="293">
        <v>958380000</v>
      </c>
      <c r="K51" s="147" t="s">
        <v>297</v>
      </c>
      <c r="L51" s="147" t="s">
        <v>298</v>
      </c>
      <c r="M51" s="148">
        <f>H51-J51</f>
        <v>41620000</v>
      </c>
      <c r="N51" s="279">
        <v>1</v>
      </c>
      <c r="O51" s="279"/>
      <c r="P51" s="279"/>
      <c r="Q51" s="279"/>
      <c r="R51" s="138">
        <v>1</v>
      </c>
      <c r="S51" s="258" t="s">
        <v>119</v>
      </c>
      <c r="T51" s="66">
        <v>3</v>
      </c>
    </row>
    <row r="52" spans="1:23" s="66" customFormat="1" ht="110.25" x14ac:dyDescent="0.25">
      <c r="A52" s="143">
        <v>42</v>
      </c>
      <c r="B52" s="292"/>
      <c r="C52" s="136" t="s">
        <v>257</v>
      </c>
      <c r="D52" s="137"/>
      <c r="E52" s="137">
        <v>1</v>
      </c>
      <c r="F52" s="137"/>
      <c r="G52" s="143"/>
      <c r="H52" s="145">
        <v>800000000</v>
      </c>
      <c r="I52" s="145">
        <v>799908000</v>
      </c>
      <c r="J52" s="293">
        <v>668530000</v>
      </c>
      <c r="K52" s="147" t="s">
        <v>300</v>
      </c>
      <c r="L52" s="147" t="s">
        <v>301</v>
      </c>
      <c r="M52" s="148">
        <f>H52-J52</f>
        <v>131470000</v>
      </c>
      <c r="N52" s="279">
        <v>1</v>
      </c>
      <c r="O52" s="279"/>
      <c r="P52" s="279"/>
      <c r="Q52" s="279"/>
      <c r="R52" s="138">
        <v>1</v>
      </c>
      <c r="S52" s="258" t="s">
        <v>119</v>
      </c>
    </row>
    <row r="53" spans="1:23" s="66" customFormat="1" ht="63" x14ac:dyDescent="0.25">
      <c r="A53" s="150">
        <v>43</v>
      </c>
      <c r="B53" s="292"/>
      <c r="C53" s="136" t="s">
        <v>258</v>
      </c>
      <c r="D53" s="137"/>
      <c r="E53" s="137">
        <v>1</v>
      </c>
      <c r="F53" s="137"/>
      <c r="G53" s="143"/>
      <c r="H53" s="145">
        <v>721000000</v>
      </c>
      <c r="I53" s="145">
        <v>720967000</v>
      </c>
      <c r="J53" s="147"/>
      <c r="K53" s="498" t="s">
        <v>463</v>
      </c>
      <c r="L53" s="147"/>
      <c r="M53" s="148"/>
      <c r="N53" s="279">
        <v>1</v>
      </c>
      <c r="O53" s="279"/>
      <c r="P53" s="279"/>
      <c r="Q53" s="279"/>
      <c r="R53" s="138">
        <v>1</v>
      </c>
      <c r="S53" s="258" t="s">
        <v>119</v>
      </c>
    </row>
    <row r="54" spans="1:23" s="66" customFormat="1" ht="63" x14ac:dyDescent="0.25">
      <c r="A54" s="143">
        <v>44</v>
      </c>
      <c r="B54" s="292"/>
      <c r="C54" s="136" t="s">
        <v>275</v>
      </c>
      <c r="D54" s="137"/>
      <c r="E54" s="137">
        <v>1</v>
      </c>
      <c r="F54" s="137"/>
      <c r="G54" s="143"/>
      <c r="H54" s="145">
        <v>740000000</v>
      </c>
      <c r="I54" s="145">
        <v>739935000</v>
      </c>
      <c r="J54" s="293">
        <v>591314000</v>
      </c>
      <c r="K54" s="147" t="s">
        <v>278</v>
      </c>
      <c r="L54" s="147" t="s">
        <v>279</v>
      </c>
      <c r="M54" s="148">
        <f>H54-J54</f>
        <v>148686000</v>
      </c>
      <c r="N54" s="279">
        <v>1</v>
      </c>
      <c r="O54" s="279"/>
      <c r="P54" s="279"/>
      <c r="Q54" s="279"/>
      <c r="R54" s="138">
        <v>1</v>
      </c>
      <c r="S54" s="258" t="s">
        <v>119</v>
      </c>
    </row>
    <row r="55" spans="1:23" s="66" customFormat="1" ht="94.5" x14ac:dyDescent="0.25">
      <c r="A55" s="150">
        <v>45</v>
      </c>
      <c r="B55" s="292"/>
      <c r="C55" s="136" t="s">
        <v>284</v>
      </c>
      <c r="D55" s="137"/>
      <c r="E55" s="137">
        <v>1</v>
      </c>
      <c r="F55" s="137"/>
      <c r="G55" s="143"/>
      <c r="H55" s="145">
        <v>740000000</v>
      </c>
      <c r="I55" s="145">
        <v>739886000</v>
      </c>
      <c r="J55" s="293">
        <v>614528000</v>
      </c>
      <c r="K55" s="147" t="s">
        <v>300</v>
      </c>
      <c r="L55" s="147" t="s">
        <v>320</v>
      </c>
      <c r="M55" s="148">
        <f>H55-J55</f>
        <v>125472000</v>
      </c>
      <c r="N55" s="279">
        <v>1</v>
      </c>
      <c r="O55" s="279"/>
      <c r="P55" s="279"/>
      <c r="Q55" s="279"/>
      <c r="R55" s="138">
        <v>1</v>
      </c>
      <c r="S55" s="258" t="s">
        <v>119</v>
      </c>
    </row>
    <row r="56" spans="1:23" s="66" customFormat="1" ht="94.5" x14ac:dyDescent="0.25">
      <c r="A56" s="143">
        <v>46</v>
      </c>
      <c r="B56" s="292"/>
      <c r="C56" s="371" t="s">
        <v>293</v>
      </c>
      <c r="D56" s="372"/>
      <c r="E56" s="372">
        <v>1</v>
      </c>
      <c r="F56" s="372"/>
      <c r="G56" s="373"/>
      <c r="H56" s="374">
        <v>420000000</v>
      </c>
      <c r="I56" s="374">
        <v>420000000</v>
      </c>
      <c r="J56" s="502">
        <v>314981000</v>
      </c>
      <c r="K56" s="375" t="s">
        <v>330</v>
      </c>
      <c r="L56" s="375" t="s">
        <v>331</v>
      </c>
      <c r="M56" s="376">
        <f>H56-J56</f>
        <v>105019000</v>
      </c>
      <c r="N56" s="377">
        <v>1</v>
      </c>
      <c r="O56" s="377"/>
      <c r="P56" s="377"/>
      <c r="Q56" s="377"/>
      <c r="R56" s="265">
        <v>1</v>
      </c>
      <c r="S56" s="503" t="s">
        <v>119</v>
      </c>
    </row>
    <row r="57" spans="1:23" s="66" customFormat="1" ht="94.5" x14ac:dyDescent="0.25">
      <c r="A57" s="150">
        <v>47</v>
      </c>
      <c r="B57" s="292"/>
      <c r="C57" s="136" t="s">
        <v>292</v>
      </c>
      <c r="D57" s="137"/>
      <c r="E57" s="137">
        <v>1</v>
      </c>
      <c r="F57" s="137"/>
      <c r="G57" s="143"/>
      <c r="H57" s="145">
        <v>450000000</v>
      </c>
      <c r="I57" s="145">
        <v>450000000</v>
      </c>
      <c r="J57" s="293">
        <v>402238000</v>
      </c>
      <c r="K57" s="147" t="s">
        <v>271</v>
      </c>
      <c r="L57" s="147" t="s">
        <v>272</v>
      </c>
      <c r="M57" s="148">
        <f>H57-J57</f>
        <v>47762000</v>
      </c>
      <c r="N57" s="279">
        <v>1</v>
      </c>
      <c r="O57" s="279"/>
      <c r="P57" s="279"/>
      <c r="Q57" s="279"/>
      <c r="R57" s="138">
        <v>1</v>
      </c>
      <c r="S57" s="258" t="s">
        <v>119</v>
      </c>
    </row>
    <row r="58" spans="1:23" s="66" customFormat="1" ht="78.75" x14ac:dyDescent="0.25">
      <c r="A58" s="143">
        <v>48</v>
      </c>
      <c r="B58" s="292"/>
      <c r="C58" s="136" t="s">
        <v>294</v>
      </c>
      <c r="D58" s="137"/>
      <c r="E58" s="137">
        <v>1</v>
      </c>
      <c r="F58" s="137"/>
      <c r="G58" s="143"/>
      <c r="H58" s="145">
        <v>740000000</v>
      </c>
      <c r="I58" s="145">
        <v>739830000</v>
      </c>
      <c r="J58" s="293">
        <v>453969000</v>
      </c>
      <c r="K58" s="147" t="s">
        <v>335</v>
      </c>
      <c r="L58" s="147" t="s">
        <v>336</v>
      </c>
      <c r="M58" s="148">
        <f t="shared" ref="M58:M63" si="1">H58-J58</f>
        <v>286031000</v>
      </c>
      <c r="N58" s="279">
        <v>1</v>
      </c>
      <c r="O58" s="279"/>
      <c r="P58" s="279"/>
      <c r="Q58" s="279"/>
      <c r="R58" s="138">
        <v>1</v>
      </c>
      <c r="S58" s="258" t="s">
        <v>119</v>
      </c>
    </row>
    <row r="59" spans="1:23" s="66" customFormat="1" ht="63" x14ac:dyDescent="0.25">
      <c r="A59" s="150">
        <v>49</v>
      </c>
      <c r="B59" s="292"/>
      <c r="C59" s="136" t="s">
        <v>323</v>
      </c>
      <c r="D59" s="137"/>
      <c r="E59" s="137">
        <v>1</v>
      </c>
      <c r="F59" s="137"/>
      <c r="G59" s="143"/>
      <c r="H59" s="145">
        <v>1000000000</v>
      </c>
      <c r="I59" s="145">
        <v>999800000</v>
      </c>
      <c r="J59" s="293">
        <v>932737000</v>
      </c>
      <c r="K59" s="147" t="s">
        <v>440</v>
      </c>
      <c r="L59" s="147" t="s">
        <v>441</v>
      </c>
      <c r="M59" s="148">
        <f t="shared" si="1"/>
        <v>67263000</v>
      </c>
      <c r="N59" s="279">
        <v>1</v>
      </c>
      <c r="O59" s="279"/>
      <c r="P59" s="279"/>
      <c r="Q59" s="279"/>
      <c r="R59" s="138">
        <v>1</v>
      </c>
      <c r="S59" s="258" t="s">
        <v>119</v>
      </c>
      <c r="T59" s="66">
        <v>2</v>
      </c>
    </row>
    <row r="60" spans="1:23" s="66" customFormat="1" ht="78.75" x14ac:dyDescent="0.25">
      <c r="A60" s="143">
        <v>50</v>
      </c>
      <c r="B60" s="292"/>
      <c r="C60" s="136" t="s">
        <v>334</v>
      </c>
      <c r="D60" s="137"/>
      <c r="E60" s="137">
        <v>1</v>
      </c>
      <c r="F60" s="137"/>
      <c r="G60" s="143"/>
      <c r="H60" s="145">
        <v>1500000000</v>
      </c>
      <c r="I60" s="145">
        <v>1499000000</v>
      </c>
      <c r="J60" s="293">
        <v>1379000000</v>
      </c>
      <c r="K60" s="147" t="s">
        <v>434</v>
      </c>
      <c r="L60" s="147" t="s">
        <v>435</v>
      </c>
      <c r="M60" s="148">
        <f t="shared" si="1"/>
        <v>121000000</v>
      </c>
      <c r="N60" s="279">
        <v>1</v>
      </c>
      <c r="O60" s="279"/>
      <c r="P60" s="279"/>
      <c r="Q60" s="279"/>
      <c r="R60" s="138">
        <v>1</v>
      </c>
      <c r="S60" s="258" t="s">
        <v>119</v>
      </c>
    </row>
    <row r="61" spans="1:23" s="66" customFormat="1" ht="78.75" x14ac:dyDescent="0.25">
      <c r="A61" s="150">
        <v>51</v>
      </c>
      <c r="B61" s="292"/>
      <c r="C61" s="136" t="s">
        <v>416</v>
      </c>
      <c r="D61" s="137"/>
      <c r="E61" s="137">
        <v>1</v>
      </c>
      <c r="F61" s="137"/>
      <c r="G61" s="143"/>
      <c r="H61" s="145">
        <v>2000000000</v>
      </c>
      <c r="I61" s="145">
        <v>1800000000</v>
      </c>
      <c r="J61" s="293">
        <v>1611112000</v>
      </c>
      <c r="K61" s="147" t="s">
        <v>442</v>
      </c>
      <c r="L61" s="147" t="s">
        <v>443</v>
      </c>
      <c r="M61" s="148">
        <f>H61-J61</f>
        <v>388888000</v>
      </c>
      <c r="N61" s="279">
        <v>1</v>
      </c>
      <c r="O61" s="279"/>
      <c r="P61" s="279"/>
      <c r="Q61" s="279"/>
      <c r="R61" s="138">
        <v>1</v>
      </c>
      <c r="S61" s="258" t="s">
        <v>119</v>
      </c>
    </row>
    <row r="62" spans="1:23" s="66" customFormat="1" ht="94.5" x14ac:dyDescent="0.25">
      <c r="A62" s="143">
        <v>52</v>
      </c>
      <c r="B62" s="292"/>
      <c r="C62" s="136" t="s">
        <v>417</v>
      </c>
      <c r="D62" s="137"/>
      <c r="E62" s="137">
        <v>1</v>
      </c>
      <c r="F62" s="137"/>
      <c r="G62" s="143"/>
      <c r="H62" s="145">
        <v>1000000000</v>
      </c>
      <c r="I62" s="145">
        <v>999900000</v>
      </c>
      <c r="J62" s="293">
        <v>870041000</v>
      </c>
      <c r="K62" s="147" t="s">
        <v>454</v>
      </c>
      <c r="L62" s="147" t="s">
        <v>455</v>
      </c>
      <c r="M62" s="148">
        <f>H62-J62</f>
        <v>129959000</v>
      </c>
      <c r="N62" s="279">
        <v>1</v>
      </c>
      <c r="O62" s="279"/>
      <c r="P62" s="279"/>
      <c r="Q62" s="279"/>
      <c r="R62" s="138">
        <v>1</v>
      </c>
      <c r="S62" s="258" t="s">
        <v>119</v>
      </c>
      <c r="T62" s="66">
        <v>1</v>
      </c>
    </row>
    <row r="63" spans="1:23" s="66" customFormat="1" ht="78.75" x14ac:dyDescent="0.25">
      <c r="A63" s="150">
        <v>53</v>
      </c>
      <c r="B63" s="292"/>
      <c r="C63" s="136" t="s">
        <v>354</v>
      </c>
      <c r="D63" s="137"/>
      <c r="E63" s="137"/>
      <c r="F63" s="137">
        <v>1</v>
      </c>
      <c r="G63" s="143"/>
      <c r="H63" s="145">
        <v>800000000</v>
      </c>
      <c r="I63" s="145">
        <v>800000000</v>
      </c>
      <c r="J63" s="293">
        <v>751630000</v>
      </c>
      <c r="K63" s="147" t="s">
        <v>466</v>
      </c>
      <c r="L63" s="147" t="s">
        <v>467</v>
      </c>
      <c r="M63" s="148">
        <f t="shared" si="1"/>
        <v>48370000</v>
      </c>
      <c r="N63" s="279">
        <v>1</v>
      </c>
      <c r="O63" s="279"/>
      <c r="P63" s="279"/>
      <c r="Q63" s="279"/>
      <c r="R63" s="138">
        <v>1</v>
      </c>
      <c r="S63" s="258" t="s">
        <v>119</v>
      </c>
      <c r="V63" s="66">
        <v>1</v>
      </c>
      <c r="W63" s="269">
        <f>H63</f>
        <v>800000000</v>
      </c>
    </row>
    <row r="64" spans="1:23" s="66" customFormat="1" ht="94.5" x14ac:dyDescent="0.25">
      <c r="A64" s="135">
        <v>54</v>
      </c>
      <c r="B64" s="292"/>
      <c r="C64" s="136" t="s">
        <v>448</v>
      </c>
      <c r="D64" s="137"/>
      <c r="E64" s="137">
        <v>1</v>
      </c>
      <c r="F64" s="137"/>
      <c r="G64" s="143"/>
      <c r="H64" s="145">
        <v>600000000</v>
      </c>
      <c r="I64" s="145">
        <v>600000000</v>
      </c>
      <c r="J64" s="293">
        <v>437350000</v>
      </c>
      <c r="K64" s="147" t="s">
        <v>330</v>
      </c>
      <c r="L64" s="147" t="s">
        <v>331</v>
      </c>
      <c r="M64" s="148">
        <f>H64-J64</f>
        <v>162650000</v>
      </c>
      <c r="N64" s="279">
        <v>1</v>
      </c>
      <c r="O64" s="279"/>
      <c r="P64" s="279"/>
      <c r="Q64" s="279"/>
      <c r="R64" s="138">
        <v>1</v>
      </c>
      <c r="S64" s="258" t="s">
        <v>119</v>
      </c>
      <c r="V64" s="66">
        <v>1</v>
      </c>
    </row>
    <row r="65" spans="1:26" s="66" customFormat="1" ht="129" customHeight="1" x14ac:dyDescent="0.25">
      <c r="A65" s="124">
        <v>55</v>
      </c>
      <c r="B65" s="292"/>
      <c r="C65" s="136" t="s">
        <v>449</v>
      </c>
      <c r="D65" s="137"/>
      <c r="E65" s="137">
        <v>1</v>
      </c>
      <c r="F65" s="137"/>
      <c r="G65" s="143"/>
      <c r="H65" s="145">
        <v>475000000</v>
      </c>
      <c r="I65" s="145">
        <v>275000000</v>
      </c>
      <c r="J65" s="293">
        <v>229560000</v>
      </c>
      <c r="K65" s="147" t="s">
        <v>372</v>
      </c>
      <c r="L65" s="147" t="s">
        <v>373</v>
      </c>
      <c r="M65" s="148">
        <f>H65-J65</f>
        <v>245440000</v>
      </c>
      <c r="N65" s="279">
        <v>1</v>
      </c>
      <c r="O65" s="279"/>
      <c r="P65" s="279"/>
      <c r="Q65" s="279"/>
      <c r="R65" s="138">
        <v>1</v>
      </c>
      <c r="S65" s="258" t="s">
        <v>119</v>
      </c>
      <c r="V65" s="66">
        <v>1</v>
      </c>
      <c r="Y65" s="488">
        <f>H65+H64+H61+H62</f>
        <v>4075000000</v>
      </c>
    </row>
    <row r="66" spans="1:26" s="66" customFormat="1" ht="66.75" customHeight="1" x14ac:dyDescent="0.25">
      <c r="A66" s="135">
        <v>56</v>
      </c>
      <c r="B66" s="292"/>
      <c r="C66" s="136" t="s">
        <v>430</v>
      </c>
      <c r="D66" s="137"/>
      <c r="E66" s="137">
        <v>1</v>
      </c>
      <c r="F66" s="137"/>
      <c r="G66" s="143"/>
      <c r="H66" s="145">
        <v>1150000000</v>
      </c>
      <c r="I66" s="145">
        <v>1150000000</v>
      </c>
      <c r="J66" s="293">
        <v>1079360000</v>
      </c>
      <c r="K66" s="147" t="s">
        <v>475</v>
      </c>
      <c r="L66" s="147" t="s">
        <v>476</v>
      </c>
      <c r="M66" s="148">
        <f>H66-J66</f>
        <v>70640000</v>
      </c>
      <c r="N66" s="279">
        <v>1</v>
      </c>
      <c r="O66" s="279"/>
      <c r="P66" s="279"/>
      <c r="Q66" s="279"/>
      <c r="R66" s="138">
        <v>1</v>
      </c>
      <c r="S66" s="258" t="s">
        <v>119</v>
      </c>
      <c r="V66" s="66">
        <v>1</v>
      </c>
    </row>
    <row r="67" spans="1:26" s="66" customFormat="1" ht="69" customHeight="1" x14ac:dyDescent="0.25">
      <c r="A67" s="124">
        <v>57</v>
      </c>
      <c r="B67" s="292"/>
      <c r="C67" s="136" t="s">
        <v>370</v>
      </c>
      <c r="D67" s="137"/>
      <c r="E67" s="137">
        <v>1</v>
      </c>
      <c r="F67" s="137"/>
      <c r="G67" s="143"/>
      <c r="H67" s="145">
        <v>1500000000</v>
      </c>
      <c r="I67" s="145">
        <v>1499900000</v>
      </c>
      <c r="J67" s="147"/>
      <c r="K67" s="147"/>
      <c r="L67" s="147"/>
      <c r="M67" s="148"/>
      <c r="N67" s="279">
        <v>1</v>
      </c>
      <c r="O67" s="279"/>
      <c r="P67" s="279"/>
      <c r="Q67" s="279"/>
      <c r="R67" s="138">
        <v>1</v>
      </c>
      <c r="S67" s="138" t="s">
        <v>471</v>
      </c>
      <c r="V67" s="66">
        <v>1</v>
      </c>
    </row>
    <row r="68" spans="1:26" s="1" customFormat="1" ht="66.75" customHeight="1" x14ac:dyDescent="0.25">
      <c r="A68" s="135">
        <v>58</v>
      </c>
      <c r="B68" s="281"/>
      <c r="C68" s="282" t="s">
        <v>431</v>
      </c>
      <c r="D68" s="283"/>
      <c r="E68" s="283">
        <v>1</v>
      </c>
      <c r="F68" s="283"/>
      <c r="G68" s="284"/>
      <c r="H68" s="285">
        <v>500000000</v>
      </c>
      <c r="I68" s="285">
        <v>475000000</v>
      </c>
      <c r="J68" s="286"/>
      <c r="K68" s="286"/>
      <c r="L68" s="286"/>
      <c r="M68" s="291"/>
      <c r="N68" s="288">
        <v>1</v>
      </c>
      <c r="O68" s="288"/>
      <c r="P68" s="288"/>
      <c r="Q68" s="288"/>
      <c r="R68" s="289">
        <v>1</v>
      </c>
      <c r="S68" s="289" t="s">
        <v>464</v>
      </c>
      <c r="U68" s="66"/>
      <c r="V68" s="66">
        <v>1</v>
      </c>
      <c r="W68" s="66"/>
      <c r="X68" s="66"/>
      <c r="Y68" s="66"/>
      <c r="Z68" s="66"/>
    </row>
    <row r="69" spans="1:26" s="1" customFormat="1" ht="52.5" customHeight="1" x14ac:dyDescent="0.25">
      <c r="A69" s="135"/>
      <c r="B69" s="221"/>
      <c r="C69" s="136"/>
      <c r="D69" s="137"/>
      <c r="E69" s="137"/>
      <c r="F69" s="137"/>
      <c r="G69" s="143"/>
      <c r="H69" s="145"/>
      <c r="I69" s="145"/>
      <c r="J69" s="216"/>
      <c r="K69" s="216"/>
      <c r="L69" s="216"/>
      <c r="M69" s="154"/>
      <c r="N69" s="154"/>
      <c r="O69" s="154"/>
      <c r="P69" s="154"/>
      <c r="Q69" s="154"/>
      <c r="R69" s="138"/>
      <c r="S69" s="138"/>
      <c r="U69" s="66"/>
      <c r="V69" s="66"/>
      <c r="W69" s="66"/>
      <c r="X69" s="66"/>
      <c r="Y69" s="66"/>
      <c r="Z69" s="66"/>
    </row>
    <row r="70" spans="1:26" s="1" customFormat="1" ht="40.5" customHeight="1" x14ac:dyDescent="0.25">
      <c r="A70" s="155"/>
      <c r="B70" s="512" t="s">
        <v>20</v>
      </c>
      <c r="C70" s="513"/>
      <c r="D70" s="155">
        <f>SUM(D11:D67)</f>
        <v>0</v>
      </c>
      <c r="E70" s="155">
        <f>SUM(E11:E68)</f>
        <v>49</v>
      </c>
      <c r="F70" s="155">
        <f t="shared" ref="F70:R70" si="2">SUM(F11:F68)</f>
        <v>9</v>
      </c>
      <c r="G70" s="155">
        <f t="shared" si="2"/>
        <v>0</v>
      </c>
      <c r="H70" s="250">
        <f>SUM(H11:H68)</f>
        <v>156315000000</v>
      </c>
      <c r="I70" s="250">
        <f t="shared" si="2"/>
        <v>155620160000</v>
      </c>
      <c r="J70" s="250">
        <f t="shared" si="2"/>
        <v>141623640000</v>
      </c>
      <c r="K70" s="155">
        <f t="shared" si="2"/>
        <v>0</v>
      </c>
      <c r="L70" s="155">
        <f t="shared" si="2"/>
        <v>0</v>
      </c>
      <c r="M70" s="250">
        <f t="shared" si="2"/>
        <v>10970360000</v>
      </c>
      <c r="N70" s="155">
        <f t="shared" si="2"/>
        <v>52</v>
      </c>
      <c r="O70" s="155">
        <f t="shared" si="2"/>
        <v>0</v>
      </c>
      <c r="P70" s="155">
        <f t="shared" si="2"/>
        <v>6</v>
      </c>
      <c r="Q70" s="155">
        <f t="shared" si="2"/>
        <v>0</v>
      </c>
      <c r="R70" s="155">
        <f t="shared" si="2"/>
        <v>58</v>
      </c>
      <c r="S70" s="155">
        <f>SUM(S11:S68)</f>
        <v>0</v>
      </c>
      <c r="T70" s="155"/>
      <c r="U70" s="150"/>
      <c r="V70" s="150"/>
      <c r="W70" s="180">
        <f t="shared" ref="W70" si="3">SUM(W11:W68)</f>
        <v>2270000000</v>
      </c>
      <c r="X70" s="66"/>
      <c r="Y70" s="66"/>
      <c r="Z70" s="66"/>
    </row>
    <row r="71" spans="1:26" s="1" customFormat="1" ht="43.5" customHeight="1" x14ac:dyDescent="0.25">
      <c r="A71" s="252" t="s">
        <v>100</v>
      </c>
      <c r="B71" s="514" t="s">
        <v>68</v>
      </c>
      <c r="C71" s="515"/>
      <c r="D71" s="143"/>
      <c r="E71" s="143"/>
      <c r="F71" s="143"/>
      <c r="G71" s="143"/>
      <c r="H71" s="139"/>
      <c r="I71" s="139"/>
      <c r="J71" s="239"/>
      <c r="K71" s="240"/>
      <c r="L71" s="240"/>
      <c r="M71" s="241"/>
      <c r="N71" s="239"/>
      <c r="O71" s="239"/>
      <c r="P71" s="239"/>
      <c r="Q71" s="242"/>
      <c r="R71" s="240"/>
      <c r="S71" s="240"/>
      <c r="U71" s="66"/>
      <c r="V71" s="66"/>
      <c r="W71" s="66"/>
      <c r="X71" s="66"/>
      <c r="Y71" s="66"/>
      <c r="Z71" s="66"/>
    </row>
    <row r="72" spans="1:26" s="1" customFormat="1" ht="115.5" customHeight="1" x14ac:dyDescent="0.25">
      <c r="A72" s="124">
        <v>1</v>
      </c>
      <c r="B72" s="162"/>
      <c r="C72" s="163" t="s">
        <v>69</v>
      </c>
      <c r="D72" s="134">
        <v>1</v>
      </c>
      <c r="E72" s="134"/>
      <c r="F72" s="134"/>
      <c r="G72" s="134"/>
      <c r="H72" s="164">
        <v>563682000</v>
      </c>
      <c r="I72" s="164">
        <v>560862500</v>
      </c>
      <c r="J72" s="165">
        <v>535370000</v>
      </c>
      <c r="K72" s="152" t="s">
        <v>93</v>
      </c>
      <c r="L72" s="152" t="s">
        <v>107</v>
      </c>
      <c r="M72" s="153">
        <f>H72-J72</f>
        <v>28312000</v>
      </c>
      <c r="N72" s="153">
        <v>1</v>
      </c>
      <c r="O72" s="154"/>
      <c r="P72" s="153"/>
      <c r="Q72" s="153"/>
      <c r="R72" s="127">
        <v>1</v>
      </c>
      <c r="S72" s="254" t="s">
        <v>119</v>
      </c>
      <c r="U72" s="66"/>
      <c r="V72" s="66"/>
      <c r="W72" s="66"/>
      <c r="X72" s="66"/>
      <c r="Y72" s="66"/>
      <c r="Z72" s="66"/>
    </row>
    <row r="73" spans="1:26" s="1" customFormat="1" ht="82.5" customHeight="1" x14ac:dyDescent="0.25">
      <c r="A73" s="135">
        <v>2</v>
      </c>
      <c r="B73" s="162"/>
      <c r="C73" s="243" t="s">
        <v>103</v>
      </c>
      <c r="D73" s="142"/>
      <c r="E73" s="142"/>
      <c r="F73" s="142">
        <v>1</v>
      </c>
      <c r="G73" s="142"/>
      <c r="H73" s="244">
        <v>300000000</v>
      </c>
      <c r="I73" s="244">
        <v>299900000</v>
      </c>
      <c r="J73" s="172">
        <v>295900000</v>
      </c>
      <c r="K73" s="216" t="s">
        <v>321</v>
      </c>
      <c r="L73" s="216" t="s">
        <v>322</v>
      </c>
      <c r="M73" s="153">
        <f>H73-J73</f>
        <v>4100000</v>
      </c>
      <c r="N73" s="154">
        <v>1</v>
      </c>
      <c r="O73" s="154"/>
      <c r="P73" s="154"/>
      <c r="Q73" s="154"/>
      <c r="R73" s="138">
        <v>1</v>
      </c>
      <c r="S73" s="258" t="s">
        <v>119</v>
      </c>
      <c r="T73" s="305"/>
      <c r="U73" s="66"/>
      <c r="V73" s="66"/>
      <c r="W73" s="66"/>
      <c r="X73" s="66"/>
      <c r="Y73" s="66"/>
      <c r="Z73" s="66"/>
    </row>
    <row r="74" spans="1:26" s="1" customFormat="1" ht="27" customHeight="1" x14ac:dyDescent="0.25">
      <c r="A74" s="124"/>
      <c r="B74" s="162"/>
      <c r="C74" s="163"/>
      <c r="D74" s="134"/>
      <c r="E74" s="134"/>
      <c r="F74" s="134"/>
      <c r="G74" s="134"/>
      <c r="H74" s="164"/>
      <c r="I74" s="164"/>
      <c r="J74" s="165"/>
      <c r="K74" s="166"/>
      <c r="L74" s="166"/>
      <c r="M74" s="153"/>
      <c r="N74" s="153"/>
      <c r="O74" s="154"/>
      <c r="P74" s="153"/>
      <c r="Q74" s="153"/>
      <c r="R74" s="127"/>
      <c r="S74" s="127"/>
      <c r="U74" s="66"/>
      <c r="V74" s="66"/>
      <c r="W74" s="66"/>
      <c r="X74" s="66"/>
      <c r="Y74" s="66"/>
      <c r="Z74" s="66"/>
    </row>
    <row r="75" spans="1:26" s="1" customFormat="1" ht="34.5" customHeight="1" x14ac:dyDescent="0.25">
      <c r="A75" s="155"/>
      <c r="B75" s="512" t="s">
        <v>20</v>
      </c>
      <c r="C75" s="513"/>
      <c r="D75" s="155">
        <f>SUM(D72:D74)</f>
        <v>1</v>
      </c>
      <c r="E75" s="155">
        <f t="shared" ref="E75:N75" si="4">SUM(E72:E74)</f>
        <v>0</v>
      </c>
      <c r="F75" s="155">
        <f t="shared" si="4"/>
        <v>1</v>
      </c>
      <c r="G75" s="155">
        <f t="shared" si="4"/>
        <v>0</v>
      </c>
      <c r="H75" s="157">
        <f>SUM(H72:H74)</f>
        <v>863682000</v>
      </c>
      <c r="I75" s="157">
        <f t="shared" si="4"/>
        <v>860762500</v>
      </c>
      <c r="J75" s="157">
        <f t="shared" si="4"/>
        <v>831270000</v>
      </c>
      <c r="K75" s="158">
        <f t="shared" si="4"/>
        <v>0</v>
      </c>
      <c r="L75" s="158">
        <f t="shared" si="4"/>
        <v>0</v>
      </c>
      <c r="M75" s="299">
        <f t="shared" si="4"/>
        <v>32412000</v>
      </c>
      <c r="N75" s="161">
        <f t="shared" si="4"/>
        <v>2</v>
      </c>
      <c r="O75" s="167"/>
      <c r="P75" s="161">
        <f>SUM(P72:P74)</f>
        <v>0</v>
      </c>
      <c r="Q75" s="161">
        <f>SUM(Q72:Q74)</f>
        <v>0</v>
      </c>
      <c r="R75" s="158">
        <f>SUM(R72:R74)</f>
        <v>2</v>
      </c>
      <c r="S75" s="158">
        <f>SUM(S72:S74)</f>
        <v>0</v>
      </c>
      <c r="U75" s="66"/>
      <c r="V75" s="66"/>
      <c r="W75" s="66"/>
      <c r="X75" s="66"/>
      <c r="Y75" s="66"/>
      <c r="Z75" s="66"/>
    </row>
    <row r="76" spans="1:26" s="66" customFormat="1" ht="37.5" customHeight="1" x14ac:dyDescent="0.25">
      <c r="A76" s="252" t="s">
        <v>101</v>
      </c>
      <c r="B76" s="514" t="s">
        <v>95</v>
      </c>
      <c r="C76" s="515"/>
      <c r="D76" s="143"/>
      <c r="E76" s="143"/>
      <c r="F76" s="143"/>
      <c r="G76" s="143"/>
      <c r="H76" s="239"/>
      <c r="I76" s="239"/>
      <c r="J76" s="239"/>
      <c r="K76" s="240"/>
      <c r="L76" s="240"/>
      <c r="M76" s="239"/>
      <c r="N76" s="240"/>
      <c r="O76" s="240"/>
      <c r="P76" s="240"/>
      <c r="Q76" s="242"/>
      <c r="R76" s="240"/>
      <c r="S76" s="240"/>
    </row>
    <row r="77" spans="1:26" ht="69.75" customHeight="1" x14ac:dyDescent="0.25">
      <c r="A77" s="135">
        <v>1</v>
      </c>
      <c r="B77" s="168"/>
      <c r="C77" s="162" t="s">
        <v>96</v>
      </c>
      <c r="D77" s="142">
        <v>1</v>
      </c>
      <c r="E77" s="142"/>
      <c r="F77" s="142"/>
      <c r="G77" s="169"/>
      <c r="H77" s="255">
        <v>300000000</v>
      </c>
      <c r="I77" s="224">
        <v>299700000</v>
      </c>
      <c r="J77" s="225">
        <v>267000000</v>
      </c>
      <c r="K77" s="224" t="s">
        <v>125</v>
      </c>
      <c r="L77" s="259" t="s">
        <v>126</v>
      </c>
      <c r="M77" s="268">
        <f t="shared" ref="M77:M82" si="5">H77-J77</f>
        <v>33000000</v>
      </c>
      <c r="N77" s="226">
        <v>1</v>
      </c>
      <c r="O77" s="226"/>
      <c r="P77" s="226"/>
      <c r="Q77" s="226"/>
      <c r="R77" s="227">
        <v>1</v>
      </c>
      <c r="S77" s="296" t="s">
        <v>119</v>
      </c>
      <c r="T77" s="2"/>
    </row>
    <row r="78" spans="1:26" ht="90" customHeight="1" x14ac:dyDescent="0.25">
      <c r="A78" s="135">
        <v>2</v>
      </c>
      <c r="B78" s="168"/>
      <c r="C78" s="162" t="s">
        <v>120</v>
      </c>
      <c r="D78" s="142">
        <v>1</v>
      </c>
      <c r="E78" s="142"/>
      <c r="F78" s="142"/>
      <c r="G78" s="169"/>
      <c r="H78" s="255">
        <v>225000000</v>
      </c>
      <c r="I78" s="224">
        <v>225000000</v>
      </c>
      <c r="J78" s="225">
        <v>223110000</v>
      </c>
      <c r="K78" s="313" t="s">
        <v>212</v>
      </c>
      <c r="L78" s="259" t="s">
        <v>213</v>
      </c>
      <c r="M78" s="268">
        <f t="shared" si="5"/>
        <v>1890000</v>
      </c>
      <c r="N78" s="226">
        <v>1</v>
      </c>
      <c r="O78" s="226"/>
      <c r="P78" s="226"/>
      <c r="Q78" s="226"/>
      <c r="R78" s="227">
        <v>1</v>
      </c>
      <c r="S78" s="296" t="s">
        <v>119</v>
      </c>
      <c r="T78" s="2"/>
    </row>
    <row r="79" spans="1:26" ht="120" customHeight="1" x14ac:dyDescent="0.25">
      <c r="A79" s="135">
        <v>3</v>
      </c>
      <c r="B79" s="168"/>
      <c r="C79" s="162" t="s">
        <v>231</v>
      </c>
      <c r="D79" s="142">
        <v>1</v>
      </c>
      <c r="E79" s="142"/>
      <c r="F79" s="142"/>
      <c r="G79" s="169"/>
      <c r="H79" s="255">
        <v>518000000</v>
      </c>
      <c r="I79" s="224">
        <v>518000000</v>
      </c>
      <c r="J79" s="225">
        <v>441780000</v>
      </c>
      <c r="K79" s="313" t="s">
        <v>282</v>
      </c>
      <c r="L79" s="259" t="s">
        <v>283</v>
      </c>
      <c r="M79" s="268">
        <f t="shared" si="5"/>
        <v>76220000</v>
      </c>
      <c r="N79" s="226">
        <v>1</v>
      </c>
      <c r="O79" s="226"/>
      <c r="P79" s="226"/>
      <c r="Q79" s="226"/>
      <c r="R79" s="227">
        <v>1</v>
      </c>
      <c r="S79" s="296" t="s">
        <v>119</v>
      </c>
      <c r="T79" s="2"/>
    </row>
    <row r="80" spans="1:26" ht="144" customHeight="1" x14ac:dyDescent="0.25">
      <c r="A80" s="135">
        <v>4</v>
      </c>
      <c r="B80" s="168"/>
      <c r="C80" s="162" t="s">
        <v>318</v>
      </c>
      <c r="D80" s="142"/>
      <c r="E80" s="142">
        <v>1</v>
      </c>
      <c r="F80" s="142"/>
      <c r="G80" s="169"/>
      <c r="H80" s="255">
        <v>250000000</v>
      </c>
      <c r="I80" s="255">
        <v>250000000</v>
      </c>
      <c r="J80" s="225">
        <v>195900000</v>
      </c>
      <c r="K80" s="313" t="s">
        <v>358</v>
      </c>
      <c r="L80" s="259" t="s">
        <v>359</v>
      </c>
      <c r="M80" s="268">
        <f t="shared" si="5"/>
        <v>54100000</v>
      </c>
      <c r="N80" s="226">
        <v>1</v>
      </c>
      <c r="O80" s="226"/>
      <c r="P80" s="226"/>
      <c r="Q80" s="226"/>
      <c r="R80" s="227">
        <v>1</v>
      </c>
      <c r="S80" s="296" t="s">
        <v>119</v>
      </c>
      <c r="T80" s="2"/>
    </row>
    <row r="81" spans="1:22" ht="69" customHeight="1" x14ac:dyDescent="0.25">
      <c r="A81" s="135">
        <v>5</v>
      </c>
      <c r="B81" s="168"/>
      <c r="C81" s="162" t="s">
        <v>355</v>
      </c>
      <c r="D81" s="142"/>
      <c r="E81" s="142">
        <v>1</v>
      </c>
      <c r="F81" s="142"/>
      <c r="G81" s="169"/>
      <c r="H81" s="255">
        <v>320000000</v>
      </c>
      <c r="I81" s="224">
        <v>318650000</v>
      </c>
      <c r="J81" s="225">
        <v>240050000</v>
      </c>
      <c r="K81" s="313" t="s">
        <v>452</v>
      </c>
      <c r="L81" s="259" t="s">
        <v>453</v>
      </c>
      <c r="M81" s="268">
        <f t="shared" si="5"/>
        <v>79950000</v>
      </c>
      <c r="N81" s="226">
        <v>1</v>
      </c>
      <c r="O81" s="226"/>
      <c r="P81" s="226"/>
      <c r="Q81" s="226"/>
      <c r="R81" s="227">
        <v>1</v>
      </c>
      <c r="S81" s="296" t="s">
        <v>119</v>
      </c>
      <c r="T81" s="2">
        <v>1</v>
      </c>
    </row>
    <row r="82" spans="1:22" ht="129" customHeight="1" x14ac:dyDescent="0.25">
      <c r="A82" s="135">
        <v>6</v>
      </c>
      <c r="B82" s="168"/>
      <c r="C82" s="162" t="s">
        <v>419</v>
      </c>
      <c r="D82" s="142"/>
      <c r="E82" s="142">
        <v>1</v>
      </c>
      <c r="F82" s="142"/>
      <c r="G82" s="169"/>
      <c r="H82" s="255">
        <v>390000000</v>
      </c>
      <c r="I82" s="224">
        <v>388240000</v>
      </c>
      <c r="J82" s="225">
        <v>283370000</v>
      </c>
      <c r="K82" s="313" t="s">
        <v>255</v>
      </c>
      <c r="L82" s="259" t="s">
        <v>196</v>
      </c>
      <c r="M82" s="268">
        <f t="shared" si="5"/>
        <v>106630000</v>
      </c>
      <c r="N82" s="226">
        <v>1</v>
      </c>
      <c r="O82" s="226"/>
      <c r="P82" s="226"/>
      <c r="Q82" s="226"/>
      <c r="R82" s="227">
        <v>1</v>
      </c>
      <c r="S82" s="296" t="s">
        <v>119</v>
      </c>
      <c r="T82" s="2"/>
    </row>
    <row r="83" spans="1:22" ht="21" customHeight="1" x14ac:dyDescent="0.25">
      <c r="A83" s="135"/>
      <c r="B83" s="168"/>
      <c r="C83" s="162"/>
      <c r="D83" s="142"/>
      <c r="E83" s="142"/>
      <c r="F83" s="142"/>
      <c r="G83" s="169"/>
      <c r="H83" s="170"/>
      <c r="I83" s="171"/>
      <c r="J83" s="172"/>
      <c r="K83" s="171"/>
      <c r="L83" s="173"/>
      <c r="M83" s="173"/>
      <c r="N83" s="173"/>
      <c r="O83" s="173"/>
      <c r="P83" s="173"/>
      <c r="Q83" s="173"/>
      <c r="R83" s="135"/>
      <c r="S83" s="143"/>
      <c r="T83" s="2"/>
    </row>
    <row r="84" spans="1:22" ht="42.75" customHeight="1" x14ac:dyDescent="0.25">
      <c r="A84" s="222"/>
      <c r="B84" s="512" t="s">
        <v>20</v>
      </c>
      <c r="C84" s="513"/>
      <c r="D84" s="228">
        <f>SUM(D77:D83)</f>
        <v>3</v>
      </c>
      <c r="E84" s="228">
        <f>SUM(E77:E83)</f>
        <v>3</v>
      </c>
      <c r="F84" s="228">
        <f t="shared" ref="F84:S84" si="6">SUM(F77:F83)</f>
        <v>0</v>
      </c>
      <c r="G84" s="228">
        <f t="shared" si="6"/>
        <v>0</v>
      </c>
      <c r="H84" s="229">
        <f>SUM(H77:H83)</f>
        <v>2003000000</v>
      </c>
      <c r="I84" s="229">
        <f>SUM(I77:I83)</f>
        <v>1999590000</v>
      </c>
      <c r="J84" s="229">
        <f>SUM(J77:J83)</f>
        <v>1651210000</v>
      </c>
      <c r="K84" s="405">
        <f>SUM(K77:K83)</f>
        <v>0</v>
      </c>
      <c r="L84" s="228">
        <f t="shared" si="6"/>
        <v>0</v>
      </c>
      <c r="M84" s="298">
        <f>SUM(M77:M83)</f>
        <v>351790000</v>
      </c>
      <c r="N84" s="405">
        <f>SUM(N77:N83)</f>
        <v>6</v>
      </c>
      <c r="O84" s="228">
        <f t="shared" si="6"/>
        <v>0</v>
      </c>
      <c r="P84" s="228">
        <f t="shared" si="6"/>
        <v>0</v>
      </c>
      <c r="Q84" s="228">
        <f t="shared" si="6"/>
        <v>0</v>
      </c>
      <c r="R84" s="228">
        <f t="shared" si="6"/>
        <v>6</v>
      </c>
      <c r="S84" s="228">
        <f t="shared" si="6"/>
        <v>0</v>
      </c>
      <c r="T84" s="2"/>
    </row>
    <row r="85" spans="1:22" ht="52.5" customHeight="1" x14ac:dyDescent="0.25">
      <c r="A85" s="253" t="s">
        <v>108</v>
      </c>
      <c r="B85" s="518" t="s">
        <v>109</v>
      </c>
      <c r="C85" s="519"/>
      <c r="D85" s="245"/>
      <c r="E85" s="245"/>
      <c r="F85" s="245"/>
      <c r="G85" s="246"/>
      <c r="H85" s="171"/>
      <c r="I85" s="171"/>
      <c r="J85" s="172"/>
      <c r="K85" s="171"/>
      <c r="L85" s="173"/>
      <c r="M85" s="173"/>
      <c r="N85" s="173"/>
      <c r="O85" s="173"/>
      <c r="P85" s="173"/>
      <c r="Q85" s="173"/>
      <c r="R85" s="135"/>
      <c r="S85" s="143"/>
      <c r="T85" s="2"/>
    </row>
    <row r="86" spans="1:22" ht="87" customHeight="1" x14ac:dyDescent="0.25">
      <c r="A86" s="135">
        <v>1</v>
      </c>
      <c r="B86" s="223"/>
      <c r="C86" s="216" t="s">
        <v>110</v>
      </c>
      <c r="D86" s="245"/>
      <c r="E86" s="245"/>
      <c r="F86" s="245"/>
      <c r="G86" s="246">
        <v>1</v>
      </c>
      <c r="H86" s="171">
        <v>460000000</v>
      </c>
      <c r="I86" s="171">
        <v>460000000</v>
      </c>
      <c r="J86" s="172">
        <v>301118000</v>
      </c>
      <c r="K86" s="294" t="s">
        <v>161</v>
      </c>
      <c r="L86" s="295" t="s">
        <v>162</v>
      </c>
      <c r="M86" s="173">
        <f>H86-J86</f>
        <v>158882000</v>
      </c>
      <c r="N86" s="173">
        <v>1</v>
      </c>
      <c r="O86" s="173"/>
      <c r="P86" s="173"/>
      <c r="Q86" s="173"/>
      <c r="R86" s="135">
        <v>1</v>
      </c>
      <c r="S86" s="258" t="s">
        <v>119</v>
      </c>
      <c r="T86" s="2"/>
    </row>
    <row r="87" spans="1:22" ht="66" customHeight="1" x14ac:dyDescent="0.25">
      <c r="A87" s="135">
        <v>2</v>
      </c>
      <c r="B87" s="223"/>
      <c r="C87" s="216" t="s">
        <v>131</v>
      </c>
      <c r="D87" s="245">
        <v>1</v>
      </c>
      <c r="E87" s="245"/>
      <c r="F87" s="245"/>
      <c r="G87" s="246"/>
      <c r="H87" s="171">
        <v>1050000000</v>
      </c>
      <c r="I87" s="171">
        <v>1039000000</v>
      </c>
      <c r="J87" s="172">
        <v>1016400000</v>
      </c>
      <c r="K87" s="294" t="s">
        <v>186</v>
      </c>
      <c r="L87" s="307" t="s">
        <v>187</v>
      </c>
      <c r="M87" s="173">
        <f>H87-J87</f>
        <v>33600000</v>
      </c>
      <c r="N87" s="173">
        <v>1</v>
      </c>
      <c r="O87" s="173"/>
      <c r="P87" s="173"/>
      <c r="Q87" s="173"/>
      <c r="R87" s="135">
        <v>1</v>
      </c>
      <c r="S87" s="258" t="s">
        <v>119</v>
      </c>
      <c r="T87" s="2"/>
    </row>
    <row r="88" spans="1:22" s="66" customFormat="1" ht="64.5" customHeight="1" x14ac:dyDescent="0.25">
      <c r="A88" s="143">
        <v>3</v>
      </c>
      <c r="B88" s="308"/>
      <c r="C88" s="147" t="s">
        <v>371</v>
      </c>
      <c r="D88" s="499">
        <v>1</v>
      </c>
      <c r="E88" s="499"/>
      <c r="F88" s="499"/>
      <c r="G88" s="500"/>
      <c r="H88" s="241">
        <v>1300000000</v>
      </c>
      <c r="I88" s="241">
        <v>1292500000</v>
      </c>
      <c r="J88" s="239">
        <v>1234200000</v>
      </c>
      <c r="K88" s="501" t="s">
        <v>485</v>
      </c>
      <c r="L88" s="330"/>
      <c r="M88" s="173">
        <f>H88-J88</f>
        <v>65800000</v>
      </c>
      <c r="N88" s="312">
        <v>1</v>
      </c>
      <c r="O88" s="312"/>
      <c r="P88" s="312"/>
      <c r="Q88" s="312"/>
      <c r="R88" s="143">
        <v>1</v>
      </c>
      <c r="S88" s="258" t="s">
        <v>119</v>
      </c>
      <c r="V88" s="66">
        <v>1</v>
      </c>
    </row>
    <row r="89" spans="1:22" ht="54" customHeight="1" x14ac:dyDescent="0.25">
      <c r="A89" s="222"/>
      <c r="B89" s="247"/>
      <c r="C89" s="248"/>
      <c r="D89" s="249">
        <f t="shared" ref="D89:R89" si="7">SUM(D86:D88)</f>
        <v>2</v>
      </c>
      <c r="E89" s="249">
        <f t="shared" si="7"/>
        <v>0</v>
      </c>
      <c r="F89" s="249">
        <f t="shared" si="7"/>
        <v>0</v>
      </c>
      <c r="G89" s="249">
        <f t="shared" si="7"/>
        <v>1</v>
      </c>
      <c r="H89" s="251">
        <f>SUM(H86:H88)</f>
        <v>2810000000</v>
      </c>
      <c r="I89" s="251">
        <f t="shared" si="7"/>
        <v>2791500000</v>
      </c>
      <c r="J89" s="251">
        <f t="shared" si="7"/>
        <v>2551718000</v>
      </c>
      <c r="K89" s="249">
        <f t="shared" si="7"/>
        <v>0</v>
      </c>
      <c r="L89" s="249">
        <f t="shared" si="7"/>
        <v>0</v>
      </c>
      <c r="M89" s="297">
        <f>SUM(M86:M88)</f>
        <v>258282000</v>
      </c>
      <c r="N89" s="249">
        <f t="shared" si="7"/>
        <v>3</v>
      </c>
      <c r="O89" s="249">
        <f t="shared" si="7"/>
        <v>0</v>
      </c>
      <c r="P89" s="249">
        <f t="shared" si="7"/>
        <v>0</v>
      </c>
      <c r="Q89" s="249">
        <f t="shared" si="7"/>
        <v>0</v>
      </c>
      <c r="R89" s="249">
        <f t="shared" si="7"/>
        <v>3</v>
      </c>
      <c r="S89" s="222"/>
      <c r="T89" s="2"/>
    </row>
    <row r="90" spans="1:22" ht="39" customHeight="1" x14ac:dyDescent="0.25">
      <c r="A90" s="253" t="s">
        <v>136</v>
      </c>
      <c r="B90" s="518" t="s">
        <v>135</v>
      </c>
      <c r="C90" s="519"/>
      <c r="D90" s="245"/>
      <c r="E90" s="245"/>
      <c r="F90" s="245"/>
      <c r="G90" s="246"/>
      <c r="H90" s="171"/>
      <c r="I90" s="171"/>
      <c r="J90" s="172"/>
      <c r="K90" s="171"/>
      <c r="L90" s="173"/>
      <c r="M90" s="173"/>
      <c r="N90" s="173"/>
      <c r="O90" s="173"/>
      <c r="P90" s="173"/>
      <c r="Q90" s="173"/>
      <c r="R90" s="135"/>
      <c r="S90" s="143"/>
      <c r="T90" s="2"/>
    </row>
    <row r="91" spans="1:22" ht="87" customHeight="1" x14ac:dyDescent="0.25">
      <c r="A91" s="135">
        <v>1</v>
      </c>
      <c r="B91" s="223"/>
      <c r="C91" s="216" t="s">
        <v>137</v>
      </c>
      <c r="D91" s="245"/>
      <c r="E91" s="245"/>
      <c r="F91" s="245">
        <v>1</v>
      </c>
      <c r="G91" s="246"/>
      <c r="H91" s="171">
        <v>130640000</v>
      </c>
      <c r="I91" s="171">
        <v>100110000</v>
      </c>
      <c r="J91" s="172">
        <v>99822000</v>
      </c>
      <c r="K91" s="294" t="s">
        <v>169</v>
      </c>
      <c r="L91" s="295" t="s">
        <v>170</v>
      </c>
      <c r="M91" s="173">
        <f t="shared" ref="M91:M97" si="8">H91-J91</f>
        <v>30818000</v>
      </c>
      <c r="N91" s="173">
        <v>1</v>
      </c>
      <c r="O91" s="173"/>
      <c r="P91" s="173"/>
      <c r="Q91" s="173"/>
      <c r="R91" s="135">
        <v>1</v>
      </c>
      <c r="S91" s="258" t="s">
        <v>119</v>
      </c>
      <c r="T91" s="2"/>
    </row>
    <row r="92" spans="1:22" ht="74.25" customHeight="1" x14ac:dyDescent="0.25">
      <c r="A92" s="135">
        <v>2</v>
      </c>
      <c r="B92" s="223"/>
      <c r="C92" s="216" t="s">
        <v>138</v>
      </c>
      <c r="D92" s="245"/>
      <c r="E92" s="245">
        <v>1</v>
      </c>
      <c r="F92" s="245"/>
      <c r="G92" s="246"/>
      <c r="H92" s="171">
        <v>4000000000</v>
      </c>
      <c r="I92" s="171">
        <v>3939800000</v>
      </c>
      <c r="J92" s="172">
        <v>3561656000</v>
      </c>
      <c r="K92" s="494" t="s">
        <v>209</v>
      </c>
      <c r="L92" s="495" t="s">
        <v>210</v>
      </c>
      <c r="M92" s="173">
        <f t="shared" si="8"/>
        <v>438344000</v>
      </c>
      <c r="N92" s="173">
        <v>1</v>
      </c>
      <c r="O92" s="173"/>
      <c r="P92" s="173"/>
      <c r="Q92" s="173"/>
      <c r="R92" s="135">
        <v>1</v>
      </c>
      <c r="S92" s="258" t="s">
        <v>119</v>
      </c>
      <c r="T92" s="2"/>
    </row>
    <row r="93" spans="1:22" ht="93.75" customHeight="1" x14ac:dyDescent="0.25">
      <c r="A93" s="135">
        <v>3</v>
      </c>
      <c r="B93" s="223"/>
      <c r="C93" s="216" t="s">
        <v>179</v>
      </c>
      <c r="D93" s="245"/>
      <c r="E93" s="245">
        <v>1</v>
      </c>
      <c r="F93" s="245"/>
      <c r="G93" s="246"/>
      <c r="H93" s="171">
        <v>1610000000</v>
      </c>
      <c r="I93" s="171">
        <v>1610000000</v>
      </c>
      <c r="J93" s="172">
        <v>1424652000</v>
      </c>
      <c r="K93" s="294" t="s">
        <v>205</v>
      </c>
      <c r="L93" s="295" t="s">
        <v>206</v>
      </c>
      <c r="M93" s="173">
        <f t="shared" si="8"/>
        <v>185348000</v>
      </c>
      <c r="N93" s="173">
        <v>1</v>
      </c>
      <c r="O93" s="173"/>
      <c r="P93" s="173"/>
      <c r="Q93" s="173"/>
      <c r="R93" s="135">
        <v>1</v>
      </c>
      <c r="S93" s="258" t="s">
        <v>119</v>
      </c>
      <c r="T93" s="2"/>
    </row>
    <row r="94" spans="1:22" ht="61.5" customHeight="1" x14ac:dyDescent="0.25">
      <c r="A94" s="135">
        <v>4</v>
      </c>
      <c r="B94" s="223"/>
      <c r="C94" s="216" t="s">
        <v>181</v>
      </c>
      <c r="D94" s="245"/>
      <c r="E94" s="245">
        <v>1</v>
      </c>
      <c r="F94" s="245"/>
      <c r="G94" s="246"/>
      <c r="H94" s="171">
        <v>1650000000</v>
      </c>
      <c r="I94" s="171">
        <v>1650000000</v>
      </c>
      <c r="J94" s="172">
        <v>1444406000</v>
      </c>
      <c r="K94" s="171" t="s">
        <v>223</v>
      </c>
      <c r="L94" s="307" t="s">
        <v>224</v>
      </c>
      <c r="M94" s="173">
        <f t="shared" si="8"/>
        <v>205594000</v>
      </c>
      <c r="N94" s="173">
        <v>1</v>
      </c>
      <c r="O94" s="173"/>
      <c r="P94" s="173"/>
      <c r="Q94" s="173"/>
      <c r="R94" s="135">
        <v>1</v>
      </c>
      <c r="S94" s="258" t="s">
        <v>119</v>
      </c>
      <c r="T94" s="2"/>
    </row>
    <row r="95" spans="1:22" ht="62.25" customHeight="1" x14ac:dyDescent="0.25">
      <c r="A95" s="135">
        <v>5</v>
      </c>
      <c r="B95" s="223"/>
      <c r="C95" s="216" t="s">
        <v>317</v>
      </c>
      <c r="D95" s="245"/>
      <c r="E95" s="245">
        <v>1</v>
      </c>
      <c r="F95" s="245"/>
      <c r="G95" s="246"/>
      <c r="H95" s="171">
        <v>928500000</v>
      </c>
      <c r="I95" s="171">
        <v>928500000</v>
      </c>
      <c r="J95" s="172">
        <v>823913000</v>
      </c>
      <c r="K95" s="294" t="s">
        <v>375</v>
      </c>
      <c r="L95" s="307" t="s">
        <v>376</v>
      </c>
      <c r="M95" s="173">
        <f t="shared" si="8"/>
        <v>104587000</v>
      </c>
      <c r="N95" s="173">
        <v>1</v>
      </c>
      <c r="O95" s="173"/>
      <c r="P95" s="173"/>
      <c r="Q95" s="173"/>
      <c r="R95" s="135">
        <v>1</v>
      </c>
      <c r="S95" s="258" t="s">
        <v>119</v>
      </c>
      <c r="T95" s="2"/>
    </row>
    <row r="96" spans="1:22" ht="80.25" customHeight="1" x14ac:dyDescent="0.25">
      <c r="A96" s="135">
        <v>6</v>
      </c>
      <c r="B96" s="223"/>
      <c r="C96" s="216" t="s">
        <v>309</v>
      </c>
      <c r="D96" s="245"/>
      <c r="E96" s="245">
        <v>1</v>
      </c>
      <c r="F96" s="245"/>
      <c r="G96" s="246"/>
      <c r="H96" s="171">
        <v>815000000</v>
      </c>
      <c r="I96" s="171">
        <v>815000000</v>
      </c>
      <c r="J96" s="172">
        <v>723610000</v>
      </c>
      <c r="K96" s="294" t="s">
        <v>360</v>
      </c>
      <c r="L96" s="307" t="s">
        <v>361</v>
      </c>
      <c r="M96" s="173">
        <f t="shared" si="8"/>
        <v>91390000</v>
      </c>
      <c r="N96" s="173">
        <v>1</v>
      </c>
      <c r="O96" s="173"/>
      <c r="P96" s="173"/>
      <c r="Q96" s="173"/>
      <c r="R96" s="135">
        <v>1</v>
      </c>
      <c r="S96" s="258" t="s">
        <v>119</v>
      </c>
      <c r="T96" s="2"/>
    </row>
    <row r="97" spans="1:20" ht="78" customHeight="1" x14ac:dyDescent="0.25">
      <c r="A97" s="135">
        <v>7</v>
      </c>
      <c r="B97" s="223"/>
      <c r="C97" s="216" t="s">
        <v>311</v>
      </c>
      <c r="D97" s="245"/>
      <c r="E97" s="245">
        <v>1</v>
      </c>
      <c r="F97" s="245"/>
      <c r="G97" s="246"/>
      <c r="H97" s="171">
        <v>500000000</v>
      </c>
      <c r="I97" s="171">
        <v>500000000</v>
      </c>
      <c r="J97" s="172">
        <v>452068000</v>
      </c>
      <c r="K97" s="171" t="s">
        <v>410</v>
      </c>
      <c r="L97" s="307" t="s">
        <v>411</v>
      </c>
      <c r="M97" s="173">
        <f t="shared" si="8"/>
        <v>47932000</v>
      </c>
      <c r="N97" s="173">
        <v>1</v>
      </c>
      <c r="O97" s="173"/>
      <c r="P97" s="173"/>
      <c r="Q97" s="173"/>
      <c r="R97" s="135">
        <v>1</v>
      </c>
      <c r="S97" s="258" t="s">
        <v>119</v>
      </c>
      <c r="T97" s="2"/>
    </row>
    <row r="98" spans="1:20" ht="118.5" customHeight="1" x14ac:dyDescent="0.25">
      <c r="A98" s="135">
        <v>8</v>
      </c>
      <c r="B98" s="223"/>
      <c r="C98" s="216" t="s">
        <v>333</v>
      </c>
      <c r="D98" s="245"/>
      <c r="E98" s="245">
        <v>1</v>
      </c>
      <c r="F98" s="245"/>
      <c r="G98" s="246"/>
      <c r="H98" s="171">
        <v>466000000</v>
      </c>
      <c r="I98" s="171">
        <v>466000000</v>
      </c>
      <c r="J98" s="172">
        <v>421960000</v>
      </c>
      <c r="K98" s="294" t="s">
        <v>372</v>
      </c>
      <c r="L98" s="295" t="s">
        <v>373</v>
      </c>
      <c r="M98" s="173">
        <f>H98-J98</f>
        <v>44040000</v>
      </c>
      <c r="N98" s="173">
        <v>1</v>
      </c>
      <c r="O98" s="173"/>
      <c r="P98" s="173"/>
      <c r="Q98" s="173"/>
      <c r="R98" s="135">
        <v>1</v>
      </c>
      <c r="S98" s="258" t="s">
        <v>119</v>
      </c>
      <c r="T98" s="2"/>
    </row>
    <row r="99" spans="1:20" ht="62.25" customHeight="1" x14ac:dyDescent="0.25">
      <c r="A99" s="135">
        <v>9</v>
      </c>
      <c r="B99" s="473" t="s">
        <v>461</v>
      </c>
      <c r="C99" s="216" t="s">
        <v>462</v>
      </c>
      <c r="D99" s="245">
        <v>1</v>
      </c>
      <c r="E99" s="245"/>
      <c r="F99" s="245"/>
      <c r="G99" s="246"/>
      <c r="H99" s="171">
        <v>1731000000</v>
      </c>
      <c r="I99" s="171">
        <v>1730718128</v>
      </c>
      <c r="J99" s="172">
        <v>1552675000</v>
      </c>
      <c r="K99" s="294" t="s">
        <v>472</v>
      </c>
      <c r="L99" s="295" t="s">
        <v>473</v>
      </c>
      <c r="M99" s="173">
        <f>H99-J99</f>
        <v>178325000</v>
      </c>
      <c r="N99" s="173">
        <v>1</v>
      </c>
      <c r="O99" s="173"/>
      <c r="P99" s="173"/>
      <c r="Q99" s="173"/>
      <c r="R99" s="135">
        <v>1</v>
      </c>
      <c r="S99" s="258" t="s">
        <v>119</v>
      </c>
      <c r="T99" s="2"/>
    </row>
    <row r="100" spans="1:20" ht="71.25" customHeight="1" x14ac:dyDescent="0.25">
      <c r="A100" s="135">
        <v>10</v>
      </c>
      <c r="B100" s="223"/>
      <c r="C100" s="216" t="s">
        <v>418</v>
      </c>
      <c r="D100" s="245">
        <v>1</v>
      </c>
      <c r="E100" s="245"/>
      <c r="F100" s="245"/>
      <c r="G100" s="246"/>
      <c r="H100" s="171">
        <v>1042860000</v>
      </c>
      <c r="I100" s="171">
        <v>1042860000</v>
      </c>
      <c r="J100" s="172">
        <v>1042107000</v>
      </c>
      <c r="K100" s="294" t="s">
        <v>444</v>
      </c>
      <c r="L100" s="295" t="s">
        <v>445</v>
      </c>
      <c r="M100" s="173">
        <f>H100-J100</f>
        <v>753000</v>
      </c>
      <c r="N100" s="173">
        <v>1</v>
      </c>
      <c r="O100" s="173"/>
      <c r="P100" s="173"/>
      <c r="Q100" s="173"/>
      <c r="R100" s="135">
        <v>1</v>
      </c>
      <c r="S100" s="258" t="s">
        <v>119</v>
      </c>
      <c r="T100" s="2"/>
    </row>
    <row r="101" spans="1:20" ht="134.25" customHeight="1" x14ac:dyDescent="0.25">
      <c r="A101" s="135">
        <v>11</v>
      </c>
      <c r="B101" s="473" t="s">
        <v>461</v>
      </c>
      <c r="C101" s="216" t="s">
        <v>426</v>
      </c>
      <c r="D101" s="245">
        <v>1</v>
      </c>
      <c r="E101" s="245"/>
      <c r="F101" s="245"/>
      <c r="G101" s="246"/>
      <c r="H101" s="171">
        <v>426640000</v>
      </c>
      <c r="I101" s="171">
        <v>426640000</v>
      </c>
      <c r="J101" s="172">
        <v>425150000</v>
      </c>
      <c r="K101" s="294" t="s">
        <v>468</v>
      </c>
      <c r="L101" s="295" t="s">
        <v>474</v>
      </c>
      <c r="M101" s="173">
        <f>H101-J101</f>
        <v>1490000</v>
      </c>
      <c r="N101" s="173">
        <v>1</v>
      </c>
      <c r="O101" s="173"/>
      <c r="P101" s="173"/>
      <c r="Q101" s="173"/>
      <c r="R101" s="135">
        <v>1</v>
      </c>
      <c r="S101" s="258" t="s">
        <v>119</v>
      </c>
      <c r="T101" s="2"/>
    </row>
    <row r="102" spans="1:20" ht="15.75" x14ac:dyDescent="0.25">
      <c r="A102" s="135"/>
      <c r="B102" s="223"/>
      <c r="C102" s="216"/>
      <c r="D102" s="245"/>
      <c r="E102" s="245"/>
      <c r="F102" s="245"/>
      <c r="G102" s="246"/>
      <c r="H102" s="171"/>
      <c r="I102" s="171"/>
      <c r="J102" s="172"/>
      <c r="K102" s="171"/>
      <c r="L102" s="173"/>
      <c r="M102" s="173"/>
      <c r="N102" s="173"/>
      <c r="O102" s="173"/>
      <c r="P102" s="173"/>
      <c r="Q102" s="173"/>
      <c r="R102" s="135"/>
      <c r="S102" s="138"/>
      <c r="T102" s="2"/>
    </row>
    <row r="103" spans="1:20" ht="34.5" customHeight="1" x14ac:dyDescent="0.25">
      <c r="A103" s="222"/>
      <c r="B103" s="247"/>
      <c r="C103" s="248"/>
      <c r="D103" s="302">
        <f t="shared" ref="D103:S103" si="9">SUM(D91:D102)</f>
        <v>3</v>
      </c>
      <c r="E103" s="302">
        <f t="shared" si="9"/>
        <v>7</v>
      </c>
      <c r="F103" s="302">
        <f t="shared" si="9"/>
        <v>1</v>
      </c>
      <c r="G103" s="302">
        <f t="shared" si="9"/>
        <v>0</v>
      </c>
      <c r="H103" s="229">
        <f t="shared" si="9"/>
        <v>13300640000</v>
      </c>
      <c r="I103" s="229">
        <f t="shared" si="9"/>
        <v>13209628128</v>
      </c>
      <c r="J103" s="229">
        <f t="shared" si="9"/>
        <v>11972019000</v>
      </c>
      <c r="K103" s="302">
        <f t="shared" si="9"/>
        <v>0</v>
      </c>
      <c r="L103" s="302">
        <f t="shared" si="9"/>
        <v>0</v>
      </c>
      <c r="M103" s="229">
        <f t="shared" si="9"/>
        <v>1328621000</v>
      </c>
      <c r="N103" s="302">
        <f t="shared" si="9"/>
        <v>11</v>
      </c>
      <c r="O103" s="302">
        <f t="shared" si="9"/>
        <v>0</v>
      </c>
      <c r="P103" s="302">
        <f t="shared" si="9"/>
        <v>0</v>
      </c>
      <c r="Q103" s="302">
        <f t="shared" si="9"/>
        <v>0</v>
      </c>
      <c r="R103" s="302">
        <f t="shared" si="9"/>
        <v>11</v>
      </c>
      <c r="S103" s="302">
        <f t="shared" si="9"/>
        <v>0</v>
      </c>
      <c r="T103" s="2"/>
    </row>
    <row r="104" spans="1:20" ht="41.25" customHeight="1" x14ac:dyDescent="0.25">
      <c r="A104" s="253" t="s">
        <v>156</v>
      </c>
      <c r="B104" s="518" t="s">
        <v>144</v>
      </c>
      <c r="C104" s="519"/>
      <c r="D104" s="245"/>
      <c r="E104" s="245"/>
      <c r="F104" s="245"/>
      <c r="G104" s="246"/>
      <c r="H104" s="171"/>
      <c r="I104" s="171"/>
      <c r="J104" s="172"/>
      <c r="K104" s="171"/>
      <c r="L104" s="173"/>
      <c r="M104" s="173"/>
      <c r="N104" s="173"/>
      <c r="O104" s="173"/>
      <c r="P104" s="173"/>
      <c r="Q104" s="173"/>
      <c r="R104" s="135"/>
      <c r="S104" s="138"/>
      <c r="T104" s="2"/>
    </row>
    <row r="105" spans="1:20" ht="67.5" customHeight="1" x14ac:dyDescent="0.25">
      <c r="A105" s="135">
        <v>1</v>
      </c>
      <c r="B105" s="223"/>
      <c r="C105" s="216" t="s">
        <v>164</v>
      </c>
      <c r="D105" s="245"/>
      <c r="E105" s="245"/>
      <c r="F105" s="245">
        <v>1</v>
      </c>
      <c r="G105" s="246"/>
      <c r="H105" s="171">
        <v>550000000</v>
      </c>
      <c r="I105" s="171">
        <v>549986000</v>
      </c>
      <c r="J105" s="172">
        <v>528000000</v>
      </c>
      <c r="K105" s="294" t="s">
        <v>117</v>
      </c>
      <c r="L105" s="307" t="s">
        <v>118</v>
      </c>
      <c r="M105" s="173">
        <f>H105-J105</f>
        <v>22000000</v>
      </c>
      <c r="N105" s="173">
        <v>1</v>
      </c>
      <c r="O105" s="173"/>
      <c r="P105" s="173"/>
      <c r="Q105" s="173"/>
      <c r="R105" s="135">
        <v>1</v>
      </c>
      <c r="S105" s="258" t="s">
        <v>119</v>
      </c>
      <c r="T105" s="2"/>
    </row>
    <row r="106" spans="1:20" ht="69.75" customHeight="1" x14ac:dyDescent="0.25">
      <c r="A106" s="135">
        <v>2</v>
      </c>
      <c r="B106" s="223"/>
      <c r="C106" s="216" t="s">
        <v>182</v>
      </c>
      <c r="D106" s="245"/>
      <c r="E106" s="245">
        <v>1</v>
      </c>
      <c r="F106" s="245"/>
      <c r="G106" s="246"/>
      <c r="H106" s="171">
        <v>24000000000</v>
      </c>
      <c r="I106" s="171">
        <v>24000000000</v>
      </c>
      <c r="J106" s="172">
        <v>21948100000</v>
      </c>
      <c r="K106" s="294" t="s">
        <v>273</v>
      </c>
      <c r="L106" s="307" t="s">
        <v>274</v>
      </c>
      <c r="M106" s="173">
        <f>H106-J106</f>
        <v>2051900000</v>
      </c>
      <c r="N106" s="173">
        <v>1</v>
      </c>
      <c r="O106" s="173"/>
      <c r="P106" s="173"/>
      <c r="Q106" s="173"/>
      <c r="R106" s="135">
        <v>1</v>
      </c>
      <c r="S106" s="258" t="s">
        <v>119</v>
      </c>
      <c r="T106" s="2"/>
    </row>
    <row r="107" spans="1:20" ht="73.5" customHeight="1" x14ac:dyDescent="0.25">
      <c r="A107" s="135">
        <v>3</v>
      </c>
      <c r="B107" s="223"/>
      <c r="C107" s="216" t="s">
        <v>253</v>
      </c>
      <c r="D107" s="245"/>
      <c r="E107" s="245">
        <v>1</v>
      </c>
      <c r="F107" s="245"/>
      <c r="G107" s="246"/>
      <c r="H107" s="171">
        <v>367500000</v>
      </c>
      <c r="I107" s="171">
        <v>365000000</v>
      </c>
      <c r="J107" s="172">
        <v>262427000</v>
      </c>
      <c r="K107" s="294" t="s">
        <v>276</v>
      </c>
      <c r="L107" s="307" t="s">
        <v>277</v>
      </c>
      <c r="M107" s="173">
        <f>H107-J107</f>
        <v>105073000</v>
      </c>
      <c r="N107" s="173">
        <v>1</v>
      </c>
      <c r="O107" s="173"/>
      <c r="P107" s="173"/>
      <c r="Q107" s="173"/>
      <c r="R107" s="135">
        <v>1</v>
      </c>
      <c r="S107" s="258" t="s">
        <v>119</v>
      </c>
      <c r="T107" s="2"/>
    </row>
    <row r="108" spans="1:20" ht="15.75" x14ac:dyDescent="0.25">
      <c r="A108" s="135"/>
      <c r="B108" s="223"/>
      <c r="C108" s="216"/>
      <c r="D108" s="245"/>
      <c r="E108" s="245"/>
      <c r="F108" s="245"/>
      <c r="G108" s="246"/>
      <c r="H108" s="171"/>
      <c r="I108" s="171"/>
      <c r="J108" s="172"/>
      <c r="K108" s="171"/>
      <c r="L108" s="173"/>
      <c r="M108" s="173"/>
      <c r="N108" s="173"/>
      <c r="O108" s="173"/>
      <c r="P108" s="173"/>
      <c r="Q108" s="173"/>
      <c r="R108" s="135"/>
      <c r="S108" s="138"/>
      <c r="T108" s="2"/>
    </row>
    <row r="109" spans="1:20" ht="39" customHeight="1" x14ac:dyDescent="0.25">
      <c r="A109" s="222"/>
      <c r="B109" s="247"/>
      <c r="C109" s="248"/>
      <c r="D109" s="251">
        <f t="shared" ref="D109:S109" si="10">SUM(D105:D108)</f>
        <v>0</v>
      </c>
      <c r="E109" s="251">
        <f t="shared" si="10"/>
        <v>2</v>
      </c>
      <c r="F109" s="251">
        <f t="shared" si="10"/>
        <v>1</v>
      </c>
      <c r="G109" s="251">
        <f t="shared" si="10"/>
        <v>0</v>
      </c>
      <c r="H109" s="251">
        <f>SUM(H105:H108)</f>
        <v>24917500000</v>
      </c>
      <c r="I109" s="251">
        <f>SUM(I105:I108)</f>
        <v>24914986000</v>
      </c>
      <c r="J109" s="251">
        <f>SUM(J105:J108)</f>
        <v>22738527000</v>
      </c>
      <c r="K109" s="251">
        <f t="shared" si="10"/>
        <v>0</v>
      </c>
      <c r="L109" s="251">
        <f t="shared" si="10"/>
        <v>0</v>
      </c>
      <c r="M109" s="251">
        <f>SUM(M105:M108)</f>
        <v>2178973000</v>
      </c>
      <c r="N109" s="251">
        <f t="shared" si="10"/>
        <v>3</v>
      </c>
      <c r="O109" s="251">
        <f t="shared" si="10"/>
        <v>0</v>
      </c>
      <c r="P109" s="251">
        <f t="shared" si="10"/>
        <v>0</v>
      </c>
      <c r="Q109" s="251">
        <f t="shared" si="10"/>
        <v>0</v>
      </c>
      <c r="R109" s="251">
        <f t="shared" si="10"/>
        <v>3</v>
      </c>
      <c r="S109" s="251">
        <f t="shared" si="10"/>
        <v>0</v>
      </c>
      <c r="T109" s="2"/>
    </row>
    <row r="110" spans="1:20" ht="51.75" customHeight="1" x14ac:dyDescent="0.25">
      <c r="A110" s="253" t="s">
        <v>188</v>
      </c>
      <c r="B110" s="516" t="s">
        <v>189</v>
      </c>
      <c r="C110" s="517"/>
      <c r="D110" s="245"/>
      <c r="E110" s="245"/>
      <c r="F110" s="245"/>
      <c r="G110" s="246"/>
      <c r="H110" s="171"/>
      <c r="I110" s="171"/>
      <c r="J110" s="172"/>
      <c r="K110" s="171"/>
      <c r="L110" s="173"/>
      <c r="M110" s="173"/>
      <c r="N110" s="173"/>
      <c r="O110" s="173"/>
      <c r="P110" s="173"/>
      <c r="Q110" s="173"/>
      <c r="R110" s="135"/>
      <c r="S110" s="138"/>
      <c r="T110" s="2"/>
    </row>
    <row r="111" spans="1:20" ht="104.25" customHeight="1" x14ac:dyDescent="0.25">
      <c r="A111" s="135">
        <v>1</v>
      </c>
      <c r="B111" s="223"/>
      <c r="C111" s="216" t="s">
        <v>190</v>
      </c>
      <c r="D111" s="245"/>
      <c r="E111" s="245">
        <v>1</v>
      </c>
      <c r="F111" s="245"/>
      <c r="G111" s="246"/>
      <c r="H111" s="171">
        <v>600000000</v>
      </c>
      <c r="I111" s="171">
        <v>600000000</v>
      </c>
      <c r="J111" s="172">
        <v>517860000</v>
      </c>
      <c r="K111" s="294" t="s">
        <v>239</v>
      </c>
      <c r="L111" s="295" t="s">
        <v>240</v>
      </c>
      <c r="M111" s="173">
        <f>H111-J111</f>
        <v>82140000</v>
      </c>
      <c r="N111" s="173"/>
      <c r="O111" s="173"/>
      <c r="P111" s="173">
        <v>1</v>
      </c>
      <c r="Q111" s="173"/>
      <c r="R111" s="135">
        <v>1</v>
      </c>
      <c r="S111" s="258" t="s">
        <v>119</v>
      </c>
      <c r="T111" s="2"/>
    </row>
    <row r="112" spans="1:20" ht="106.5" customHeight="1" x14ac:dyDescent="0.25">
      <c r="A112" s="135">
        <v>2</v>
      </c>
      <c r="B112" s="223"/>
      <c r="C112" s="216" t="s">
        <v>220</v>
      </c>
      <c r="D112" s="245"/>
      <c r="E112" s="245"/>
      <c r="F112" s="245">
        <v>1</v>
      </c>
      <c r="G112" s="246"/>
      <c r="H112" s="171">
        <v>100000000</v>
      </c>
      <c r="I112" s="171">
        <v>100000000</v>
      </c>
      <c r="J112" s="172">
        <v>99258500</v>
      </c>
      <c r="K112" s="294" t="s">
        <v>263</v>
      </c>
      <c r="L112" s="295" t="s">
        <v>264</v>
      </c>
      <c r="M112" s="173">
        <f>H112-J112</f>
        <v>741500</v>
      </c>
      <c r="N112" s="173"/>
      <c r="O112" s="173">
        <v>1</v>
      </c>
      <c r="P112" s="173"/>
      <c r="Q112" s="173"/>
      <c r="R112" s="135">
        <v>1</v>
      </c>
      <c r="S112" s="258" t="s">
        <v>119</v>
      </c>
      <c r="T112" s="2"/>
    </row>
    <row r="113" spans="1:20" ht="57.75" customHeight="1" x14ac:dyDescent="0.25">
      <c r="A113" s="135">
        <v>3</v>
      </c>
      <c r="B113" s="223"/>
      <c r="C113" s="216" t="s">
        <v>235</v>
      </c>
      <c r="D113" s="245"/>
      <c r="E113" s="245">
        <v>1</v>
      </c>
      <c r="F113" s="245"/>
      <c r="G113" s="246"/>
      <c r="H113" s="171">
        <v>3073575000</v>
      </c>
      <c r="I113" s="171">
        <v>3073575000</v>
      </c>
      <c r="J113" s="172">
        <v>2854790000</v>
      </c>
      <c r="K113" s="171" t="s">
        <v>302</v>
      </c>
      <c r="L113" s="307" t="s">
        <v>303</v>
      </c>
      <c r="M113" s="173">
        <f>H113-J113</f>
        <v>218785000</v>
      </c>
      <c r="N113" s="173">
        <v>1</v>
      </c>
      <c r="O113" s="173"/>
      <c r="P113" s="173"/>
      <c r="Q113" s="173"/>
      <c r="R113" s="135">
        <v>1</v>
      </c>
      <c r="S113" s="258" t="s">
        <v>119</v>
      </c>
      <c r="T113" s="2"/>
    </row>
    <row r="114" spans="1:20" ht="103.5" customHeight="1" x14ac:dyDescent="0.25">
      <c r="A114" s="135">
        <v>4</v>
      </c>
      <c r="B114" s="223"/>
      <c r="C114" s="216" t="s">
        <v>254</v>
      </c>
      <c r="D114" s="245"/>
      <c r="E114" s="245">
        <v>1</v>
      </c>
      <c r="F114" s="245"/>
      <c r="G114" s="246"/>
      <c r="H114" s="171">
        <v>5800000000</v>
      </c>
      <c r="I114" s="171">
        <v>5800000000</v>
      </c>
      <c r="J114" s="172">
        <v>5309400000</v>
      </c>
      <c r="K114" s="294" t="s">
        <v>324</v>
      </c>
      <c r="L114" s="307" t="s">
        <v>325</v>
      </c>
      <c r="M114" s="173">
        <f>H114-J114</f>
        <v>490600000</v>
      </c>
      <c r="N114" s="173"/>
      <c r="O114" s="173">
        <v>1</v>
      </c>
      <c r="P114" s="173"/>
      <c r="Q114" s="173"/>
      <c r="R114" s="135">
        <v>1</v>
      </c>
      <c r="S114" s="258" t="s">
        <v>119</v>
      </c>
      <c r="T114" s="2"/>
    </row>
    <row r="115" spans="1:20" ht="81" customHeight="1" x14ac:dyDescent="0.25">
      <c r="A115" s="135">
        <v>5</v>
      </c>
      <c r="B115" s="223"/>
      <c r="C115" s="216" t="s">
        <v>256</v>
      </c>
      <c r="D115" s="245"/>
      <c r="E115" s="245"/>
      <c r="F115" s="245">
        <v>1</v>
      </c>
      <c r="G115" s="246"/>
      <c r="H115" s="171">
        <v>340000000</v>
      </c>
      <c r="I115" s="171">
        <v>339999000</v>
      </c>
      <c r="J115" s="172">
        <v>329710000</v>
      </c>
      <c r="K115" s="294" t="s">
        <v>74</v>
      </c>
      <c r="L115" s="307" t="s">
        <v>75</v>
      </c>
      <c r="M115" s="173">
        <f>H115-J115</f>
        <v>10290000</v>
      </c>
      <c r="N115" s="173">
        <v>1</v>
      </c>
      <c r="O115" s="173"/>
      <c r="P115" s="173"/>
      <c r="Q115" s="173"/>
      <c r="R115" s="135">
        <v>1</v>
      </c>
      <c r="S115" s="258" t="s">
        <v>119</v>
      </c>
      <c r="T115" s="2"/>
    </row>
    <row r="116" spans="1:20" ht="15.75" x14ac:dyDescent="0.25">
      <c r="A116" s="135"/>
      <c r="B116" s="223"/>
      <c r="C116" s="216"/>
      <c r="D116" s="245"/>
      <c r="E116" s="245"/>
      <c r="F116" s="245"/>
      <c r="G116" s="246"/>
      <c r="H116" s="171"/>
      <c r="I116" s="171"/>
      <c r="J116" s="172"/>
      <c r="K116" s="171"/>
      <c r="L116" s="173"/>
      <c r="M116" s="173"/>
      <c r="N116" s="173"/>
      <c r="O116" s="173"/>
      <c r="P116" s="173"/>
      <c r="Q116" s="173"/>
      <c r="R116" s="135"/>
      <c r="S116" s="138"/>
      <c r="T116" s="2"/>
    </row>
    <row r="117" spans="1:20" ht="35.25" customHeight="1" x14ac:dyDescent="0.25">
      <c r="A117" s="222"/>
      <c r="B117" s="247"/>
      <c r="C117" s="248"/>
      <c r="D117" s="251">
        <f t="shared" ref="D117:S117" si="11">SUM(D111:D116)</f>
        <v>0</v>
      </c>
      <c r="E117" s="251">
        <f>SUM(E111:E116)</f>
        <v>3</v>
      </c>
      <c r="F117" s="251">
        <f>SUM(F111:F116)</f>
        <v>2</v>
      </c>
      <c r="G117" s="251">
        <f t="shared" si="11"/>
        <v>0</v>
      </c>
      <c r="H117" s="251">
        <f>SUM(H111:H116)</f>
        <v>9913575000</v>
      </c>
      <c r="I117" s="251">
        <f t="shared" si="11"/>
        <v>9913574000</v>
      </c>
      <c r="J117" s="251">
        <f t="shared" si="11"/>
        <v>9111018500</v>
      </c>
      <c r="K117" s="251">
        <f t="shared" si="11"/>
        <v>0</v>
      </c>
      <c r="L117" s="251">
        <f t="shared" si="11"/>
        <v>0</v>
      </c>
      <c r="M117" s="251">
        <f t="shared" si="11"/>
        <v>802556500</v>
      </c>
      <c r="N117" s="251">
        <f t="shared" si="11"/>
        <v>2</v>
      </c>
      <c r="O117" s="251">
        <f t="shared" si="11"/>
        <v>2</v>
      </c>
      <c r="P117" s="251">
        <f t="shared" si="11"/>
        <v>1</v>
      </c>
      <c r="Q117" s="251">
        <f t="shared" si="11"/>
        <v>0</v>
      </c>
      <c r="R117" s="251">
        <f t="shared" si="11"/>
        <v>5</v>
      </c>
      <c r="S117" s="251">
        <f t="shared" si="11"/>
        <v>0</v>
      </c>
      <c r="T117" s="2"/>
    </row>
    <row r="118" spans="1:20" ht="48.75" customHeight="1" x14ac:dyDescent="0.25">
      <c r="A118" s="252" t="s">
        <v>259</v>
      </c>
      <c r="B118" s="516" t="s">
        <v>249</v>
      </c>
      <c r="C118" s="517"/>
      <c r="D118" s="309"/>
      <c r="E118" s="309"/>
      <c r="F118" s="309"/>
      <c r="G118" s="309"/>
      <c r="H118" s="309"/>
      <c r="I118" s="309"/>
      <c r="J118" s="309"/>
      <c r="K118" s="309"/>
      <c r="L118" s="309"/>
      <c r="M118" s="309"/>
      <c r="N118" s="309"/>
      <c r="O118" s="309"/>
      <c r="P118" s="309"/>
      <c r="Q118" s="309"/>
      <c r="R118" s="309"/>
      <c r="S118" s="309"/>
      <c r="T118" s="2"/>
    </row>
    <row r="119" spans="1:20" ht="131.25" customHeight="1" x14ac:dyDescent="0.25">
      <c r="A119" s="143">
        <v>1</v>
      </c>
      <c r="B119" s="308"/>
      <c r="C119" s="147" t="s">
        <v>260</v>
      </c>
      <c r="D119" s="309">
        <v>1</v>
      </c>
      <c r="E119" s="309"/>
      <c r="F119" s="309"/>
      <c r="G119" s="309"/>
      <c r="H119" s="309">
        <v>700000000</v>
      </c>
      <c r="I119" s="309">
        <v>639821600</v>
      </c>
      <c r="J119" s="309">
        <v>563475000</v>
      </c>
      <c r="K119" s="309" t="s">
        <v>307</v>
      </c>
      <c r="L119" s="330" t="s">
        <v>308</v>
      </c>
      <c r="M119" s="309">
        <f>H119-J119</f>
        <v>136525000</v>
      </c>
      <c r="N119" s="309">
        <v>1</v>
      </c>
      <c r="O119" s="309"/>
      <c r="P119" s="309"/>
      <c r="Q119" s="309"/>
      <c r="R119" s="309">
        <v>1</v>
      </c>
      <c r="S119" s="404" t="s">
        <v>119</v>
      </c>
      <c r="T119" s="2"/>
    </row>
    <row r="120" spans="1:20" ht="33.75" customHeight="1" x14ac:dyDescent="0.25">
      <c r="A120" s="222"/>
      <c r="B120" s="247"/>
      <c r="C120" s="248"/>
      <c r="D120" s="251">
        <f t="shared" ref="D120:R120" si="12">SUM(D119)</f>
        <v>1</v>
      </c>
      <c r="E120" s="251">
        <f t="shared" si="12"/>
        <v>0</v>
      </c>
      <c r="F120" s="251">
        <f t="shared" si="12"/>
        <v>0</v>
      </c>
      <c r="G120" s="251">
        <f t="shared" si="12"/>
        <v>0</v>
      </c>
      <c r="H120" s="251">
        <f>SUM(H119)</f>
        <v>700000000</v>
      </c>
      <c r="I120" s="251">
        <f t="shared" si="12"/>
        <v>639821600</v>
      </c>
      <c r="J120" s="251">
        <f t="shared" si="12"/>
        <v>563475000</v>
      </c>
      <c r="K120" s="251">
        <f t="shared" si="12"/>
        <v>0</v>
      </c>
      <c r="L120" s="251">
        <f t="shared" si="12"/>
        <v>0</v>
      </c>
      <c r="M120" s="251">
        <f t="shared" si="12"/>
        <v>136525000</v>
      </c>
      <c r="N120" s="251">
        <f t="shared" si="12"/>
        <v>1</v>
      </c>
      <c r="O120" s="251">
        <f t="shared" si="12"/>
        <v>0</v>
      </c>
      <c r="P120" s="251">
        <f t="shared" si="12"/>
        <v>0</v>
      </c>
      <c r="Q120" s="251">
        <f t="shared" si="12"/>
        <v>0</v>
      </c>
      <c r="R120" s="251">
        <f t="shared" si="12"/>
        <v>1</v>
      </c>
      <c r="S120" s="251"/>
      <c r="T120" s="2"/>
    </row>
    <row r="121" spans="1:20" ht="47.25" customHeight="1" x14ac:dyDescent="0.25">
      <c r="A121" s="252" t="s">
        <v>295</v>
      </c>
      <c r="B121" s="514" t="s">
        <v>145</v>
      </c>
      <c r="C121" s="515"/>
      <c r="D121" s="309"/>
      <c r="E121" s="309"/>
      <c r="F121" s="309"/>
      <c r="G121" s="309"/>
      <c r="H121" s="309"/>
      <c r="I121" s="309"/>
      <c r="J121" s="309"/>
      <c r="K121" s="309"/>
      <c r="L121" s="309"/>
      <c r="M121" s="309"/>
      <c r="N121" s="309"/>
      <c r="O121" s="309"/>
      <c r="P121" s="309"/>
      <c r="Q121" s="309"/>
      <c r="R121" s="309"/>
      <c r="S121" s="309"/>
      <c r="T121" s="2"/>
    </row>
    <row r="122" spans="1:20" ht="97.5" customHeight="1" x14ac:dyDescent="0.25">
      <c r="A122" s="143">
        <v>1</v>
      </c>
      <c r="B122" s="308"/>
      <c r="C122" s="147" t="s">
        <v>296</v>
      </c>
      <c r="D122" s="309">
        <v>1</v>
      </c>
      <c r="E122" s="309"/>
      <c r="F122" s="309"/>
      <c r="G122" s="309"/>
      <c r="H122" s="309">
        <v>450000000</v>
      </c>
      <c r="I122" s="309">
        <v>448594582</v>
      </c>
      <c r="J122" s="309">
        <v>430000000</v>
      </c>
      <c r="K122" s="309" t="s">
        <v>362</v>
      </c>
      <c r="L122" s="330" t="s">
        <v>363</v>
      </c>
      <c r="M122" s="309">
        <f>H122-J122</f>
        <v>20000000</v>
      </c>
      <c r="N122" s="309">
        <v>1</v>
      </c>
      <c r="O122" s="309"/>
      <c r="P122" s="309"/>
      <c r="Q122" s="309"/>
      <c r="R122" s="309">
        <v>1</v>
      </c>
      <c r="S122" s="404" t="s">
        <v>119</v>
      </c>
      <c r="T122" s="2"/>
    </row>
    <row r="123" spans="1:20" ht="120.75" customHeight="1" x14ac:dyDescent="0.25">
      <c r="A123" s="143">
        <v>2</v>
      </c>
      <c r="B123" s="308"/>
      <c r="C123" s="147" t="s">
        <v>306</v>
      </c>
      <c r="D123" s="309"/>
      <c r="E123" s="309">
        <v>1</v>
      </c>
      <c r="F123" s="309"/>
      <c r="G123" s="309"/>
      <c r="H123" s="309">
        <v>872000000</v>
      </c>
      <c r="I123" s="309">
        <v>872000000</v>
      </c>
      <c r="J123" s="309">
        <v>800894000</v>
      </c>
      <c r="K123" s="309" t="s">
        <v>267</v>
      </c>
      <c r="L123" s="330" t="s">
        <v>268</v>
      </c>
      <c r="M123" s="309">
        <f>H123-J123</f>
        <v>71106000</v>
      </c>
      <c r="N123" s="309">
        <v>1</v>
      </c>
      <c r="O123" s="309"/>
      <c r="P123" s="309"/>
      <c r="Q123" s="309"/>
      <c r="R123" s="309">
        <v>1</v>
      </c>
      <c r="S123" s="404" t="s">
        <v>119</v>
      </c>
      <c r="T123" s="2"/>
    </row>
    <row r="124" spans="1:20" ht="43.5" customHeight="1" x14ac:dyDescent="0.25">
      <c r="A124" s="143">
        <v>3</v>
      </c>
      <c r="B124" s="308"/>
      <c r="C124" s="147" t="s">
        <v>486</v>
      </c>
      <c r="D124" s="309">
        <v>1</v>
      </c>
      <c r="E124" s="309"/>
      <c r="F124" s="309"/>
      <c r="G124" s="309"/>
      <c r="H124" s="309">
        <v>388000000</v>
      </c>
      <c r="I124" s="309">
        <v>387904000</v>
      </c>
      <c r="J124" s="309"/>
      <c r="K124" s="309"/>
      <c r="L124" s="309"/>
      <c r="M124" s="309"/>
      <c r="N124" s="309">
        <v>1</v>
      </c>
      <c r="O124" s="309"/>
      <c r="P124" s="309"/>
      <c r="Q124" s="309">
        <v>1</v>
      </c>
      <c r="R124" s="309"/>
      <c r="S124" s="309" t="s">
        <v>46</v>
      </c>
      <c r="T124" s="2"/>
    </row>
    <row r="125" spans="1:20" ht="32.25" customHeight="1" x14ac:dyDescent="0.25">
      <c r="A125" s="222"/>
      <c r="B125" s="247"/>
      <c r="C125" s="248"/>
      <c r="D125" s="251">
        <f t="shared" ref="D125:R125" si="13">SUM(D122:D124)</f>
        <v>2</v>
      </c>
      <c r="E125" s="251">
        <f t="shared" si="13"/>
        <v>1</v>
      </c>
      <c r="F125" s="251">
        <f t="shared" si="13"/>
        <v>0</v>
      </c>
      <c r="G125" s="251">
        <f t="shared" si="13"/>
        <v>0</v>
      </c>
      <c r="H125" s="251">
        <f>SUM(H122:H124)</f>
        <v>1710000000</v>
      </c>
      <c r="I125" s="251">
        <f t="shared" si="13"/>
        <v>1708498582</v>
      </c>
      <c r="J125" s="251">
        <f t="shared" si="13"/>
        <v>1230894000</v>
      </c>
      <c r="K125" s="251">
        <f t="shared" si="13"/>
        <v>0</v>
      </c>
      <c r="L125" s="251">
        <f t="shared" si="13"/>
        <v>0</v>
      </c>
      <c r="M125" s="251">
        <f>SUM(M122:M124)</f>
        <v>91106000</v>
      </c>
      <c r="N125" s="251">
        <f t="shared" si="13"/>
        <v>3</v>
      </c>
      <c r="O125" s="251">
        <f t="shared" si="13"/>
        <v>0</v>
      </c>
      <c r="P125" s="251">
        <f t="shared" si="13"/>
        <v>0</v>
      </c>
      <c r="Q125" s="251">
        <f t="shared" si="13"/>
        <v>1</v>
      </c>
      <c r="R125" s="251">
        <f t="shared" si="13"/>
        <v>2</v>
      </c>
      <c r="S125" s="251"/>
      <c r="T125" s="2"/>
    </row>
    <row r="126" spans="1:20" ht="42.75" customHeight="1" x14ac:dyDescent="0.25">
      <c r="A126" s="252" t="s">
        <v>326</v>
      </c>
      <c r="B126" s="516" t="s">
        <v>327</v>
      </c>
      <c r="C126" s="517"/>
      <c r="D126" s="309"/>
      <c r="E126" s="309"/>
      <c r="F126" s="309"/>
      <c r="G126" s="309"/>
      <c r="H126" s="309"/>
      <c r="I126" s="309"/>
      <c r="J126" s="309"/>
      <c r="K126" s="309"/>
      <c r="L126" s="309"/>
      <c r="M126" s="309"/>
      <c r="N126" s="309"/>
      <c r="O126" s="309"/>
      <c r="P126" s="309"/>
      <c r="Q126" s="309"/>
      <c r="R126" s="309"/>
      <c r="S126" s="309"/>
      <c r="T126" s="2"/>
    </row>
    <row r="127" spans="1:20" ht="89.25" customHeight="1" x14ac:dyDescent="0.25">
      <c r="A127" s="143">
        <v>1</v>
      </c>
      <c r="B127" s="308"/>
      <c r="C127" s="147" t="s">
        <v>328</v>
      </c>
      <c r="D127" s="309"/>
      <c r="E127" s="309">
        <v>1</v>
      </c>
      <c r="F127" s="309"/>
      <c r="G127" s="309"/>
      <c r="H127" s="309">
        <v>375000000</v>
      </c>
      <c r="I127" s="309">
        <v>375000000</v>
      </c>
      <c r="J127" s="309">
        <v>369423000</v>
      </c>
      <c r="K127" s="309" t="s">
        <v>412</v>
      </c>
      <c r="L127" s="330" t="s">
        <v>413</v>
      </c>
      <c r="M127" s="309">
        <f>H127-J127</f>
        <v>5577000</v>
      </c>
      <c r="N127" s="309">
        <v>1</v>
      </c>
      <c r="O127" s="309"/>
      <c r="P127" s="309"/>
      <c r="Q127" s="309"/>
      <c r="R127" s="309">
        <v>1</v>
      </c>
      <c r="S127" s="404" t="s">
        <v>119</v>
      </c>
      <c r="T127" s="2"/>
    </row>
    <row r="128" spans="1:20" ht="118.5" customHeight="1" x14ac:dyDescent="0.25">
      <c r="A128" s="143">
        <v>2</v>
      </c>
      <c r="B128" s="308"/>
      <c r="C128" s="147" t="s">
        <v>329</v>
      </c>
      <c r="D128" s="309"/>
      <c r="E128" s="309">
        <v>1</v>
      </c>
      <c r="F128" s="309"/>
      <c r="G128" s="309"/>
      <c r="H128" s="309">
        <v>775000000</v>
      </c>
      <c r="I128" s="309">
        <v>775000000</v>
      </c>
      <c r="J128" s="309">
        <v>756386000</v>
      </c>
      <c r="K128" s="309" t="s">
        <v>267</v>
      </c>
      <c r="L128" s="330" t="s">
        <v>268</v>
      </c>
      <c r="M128" s="309">
        <f>H128-J128</f>
        <v>18614000</v>
      </c>
      <c r="N128" s="309">
        <v>1</v>
      </c>
      <c r="O128" s="309"/>
      <c r="P128" s="309"/>
      <c r="Q128" s="309"/>
      <c r="R128" s="309">
        <v>1</v>
      </c>
      <c r="S128" s="404" t="s">
        <v>119</v>
      </c>
      <c r="T128" s="2"/>
    </row>
    <row r="129" spans="1:20" ht="84" customHeight="1" x14ac:dyDescent="0.25">
      <c r="A129" s="143">
        <v>3</v>
      </c>
      <c r="B129" s="308"/>
      <c r="C129" s="147" t="s">
        <v>332</v>
      </c>
      <c r="D129" s="309"/>
      <c r="E129" s="309">
        <v>1</v>
      </c>
      <c r="F129" s="309"/>
      <c r="G129" s="309"/>
      <c r="H129" s="309">
        <v>800000000</v>
      </c>
      <c r="I129" s="309">
        <v>800000000</v>
      </c>
      <c r="J129" s="309">
        <v>769128000</v>
      </c>
      <c r="K129" s="309" t="s">
        <v>414</v>
      </c>
      <c r="L129" s="330" t="s">
        <v>415</v>
      </c>
      <c r="M129" s="309">
        <f>H129-J129</f>
        <v>30872000</v>
      </c>
      <c r="N129" s="309">
        <v>1</v>
      </c>
      <c r="O129" s="309"/>
      <c r="P129" s="309"/>
      <c r="Q129" s="309"/>
      <c r="R129" s="309">
        <v>1</v>
      </c>
      <c r="S129" s="404" t="s">
        <v>119</v>
      </c>
      <c r="T129" s="2"/>
    </row>
    <row r="130" spans="1:20" ht="74.25" customHeight="1" x14ac:dyDescent="0.25">
      <c r="A130" s="143">
        <v>4</v>
      </c>
      <c r="B130" s="308"/>
      <c r="C130" s="147" t="s">
        <v>339</v>
      </c>
      <c r="D130" s="309"/>
      <c r="E130" s="309">
        <v>1</v>
      </c>
      <c r="F130" s="309"/>
      <c r="G130" s="309"/>
      <c r="H130" s="309">
        <v>700000000</v>
      </c>
      <c r="I130" s="309">
        <v>700000000</v>
      </c>
      <c r="J130" s="309">
        <v>694696000</v>
      </c>
      <c r="K130" s="309" t="s">
        <v>421</v>
      </c>
      <c r="L130" s="330" t="s">
        <v>422</v>
      </c>
      <c r="M130" s="309">
        <f>H130-J130</f>
        <v>5304000</v>
      </c>
      <c r="N130" s="309">
        <v>1</v>
      </c>
      <c r="O130" s="309"/>
      <c r="P130" s="309"/>
      <c r="Q130" s="309"/>
      <c r="R130" s="309">
        <v>1</v>
      </c>
      <c r="S130" s="404" t="s">
        <v>119</v>
      </c>
      <c r="T130" s="2"/>
    </row>
    <row r="131" spans="1:20" ht="108.75" customHeight="1" x14ac:dyDescent="0.25">
      <c r="A131" s="143">
        <v>5</v>
      </c>
      <c r="B131" s="308"/>
      <c r="C131" s="147" t="s">
        <v>356</v>
      </c>
      <c r="D131" s="309"/>
      <c r="E131" s="309">
        <v>1</v>
      </c>
      <c r="F131" s="309"/>
      <c r="G131" s="309"/>
      <c r="H131" s="309">
        <v>650000000</v>
      </c>
      <c r="I131" s="309">
        <v>650000000</v>
      </c>
      <c r="J131" s="309">
        <v>646600000</v>
      </c>
      <c r="K131" s="309" t="s">
        <v>446</v>
      </c>
      <c r="L131" s="330" t="s">
        <v>447</v>
      </c>
      <c r="M131" s="309">
        <f>H131-J131</f>
        <v>3400000</v>
      </c>
      <c r="N131" s="309">
        <v>1</v>
      </c>
      <c r="O131" s="309"/>
      <c r="P131" s="309"/>
      <c r="Q131" s="309"/>
      <c r="R131" s="309">
        <v>1</v>
      </c>
      <c r="S131" s="404" t="s">
        <v>119</v>
      </c>
      <c r="T131" s="2"/>
    </row>
    <row r="132" spans="1:20" ht="91.5" customHeight="1" x14ac:dyDescent="0.25">
      <c r="A132" s="143">
        <v>6</v>
      </c>
      <c r="B132" s="308"/>
      <c r="C132" s="147" t="s">
        <v>357</v>
      </c>
      <c r="D132" s="309"/>
      <c r="E132" s="309">
        <v>1</v>
      </c>
      <c r="F132" s="309"/>
      <c r="G132" s="309"/>
      <c r="H132" s="309">
        <v>250000000</v>
      </c>
      <c r="I132" s="309">
        <v>250000000</v>
      </c>
      <c r="J132" s="309">
        <v>237211000</v>
      </c>
      <c r="K132" s="309" t="s">
        <v>432</v>
      </c>
      <c r="L132" s="330" t="s">
        <v>433</v>
      </c>
      <c r="M132" s="309">
        <f t="shared" ref="M132" si="14">H132-J132</f>
        <v>12789000</v>
      </c>
      <c r="N132" s="309">
        <v>1</v>
      </c>
      <c r="O132" s="309"/>
      <c r="P132" s="309"/>
      <c r="Q132" s="309"/>
      <c r="R132" s="309">
        <v>1</v>
      </c>
      <c r="S132" s="404" t="s">
        <v>119</v>
      </c>
      <c r="T132" s="2"/>
    </row>
    <row r="133" spans="1:20" ht="114" customHeight="1" x14ac:dyDescent="0.25">
      <c r="A133" s="143">
        <v>7</v>
      </c>
      <c r="B133" s="308"/>
      <c r="C133" s="147" t="s">
        <v>420</v>
      </c>
      <c r="D133" s="309"/>
      <c r="E133" s="309">
        <v>1</v>
      </c>
      <c r="F133" s="309"/>
      <c r="G133" s="309"/>
      <c r="H133" s="309">
        <v>250000000</v>
      </c>
      <c r="I133" s="309">
        <v>250000000</v>
      </c>
      <c r="J133" s="309">
        <v>215760000</v>
      </c>
      <c r="K133" s="309" t="s">
        <v>450</v>
      </c>
      <c r="L133" s="330" t="s">
        <v>451</v>
      </c>
      <c r="M133" s="309">
        <f>H133-J133</f>
        <v>34240000</v>
      </c>
      <c r="N133" s="309">
        <v>1</v>
      </c>
      <c r="O133" s="309"/>
      <c r="P133" s="309"/>
      <c r="Q133" s="309"/>
      <c r="R133" s="309">
        <v>1</v>
      </c>
      <c r="S133" s="404" t="s">
        <v>119</v>
      </c>
      <c r="T133" s="2"/>
    </row>
    <row r="134" spans="1:20" ht="56.25" customHeight="1" x14ac:dyDescent="0.25">
      <c r="A134" s="143">
        <v>8</v>
      </c>
      <c r="B134" s="308"/>
      <c r="C134" s="147" t="s">
        <v>338</v>
      </c>
      <c r="D134" s="309"/>
      <c r="E134" s="309">
        <v>1</v>
      </c>
      <c r="F134" s="309"/>
      <c r="G134" s="309"/>
      <c r="H134" s="309">
        <v>450000000</v>
      </c>
      <c r="I134" s="309">
        <v>450000000</v>
      </c>
      <c r="J134" s="309"/>
      <c r="K134" s="309"/>
      <c r="L134" s="330" t="s">
        <v>465</v>
      </c>
      <c r="M134" s="309"/>
      <c r="N134" s="309">
        <v>1</v>
      </c>
      <c r="O134" s="309"/>
      <c r="P134" s="309"/>
      <c r="Q134" s="309"/>
      <c r="R134" s="309">
        <v>1</v>
      </c>
      <c r="S134" s="330" t="s">
        <v>464</v>
      </c>
      <c r="T134" s="2"/>
    </row>
    <row r="135" spans="1:20" ht="41.25" customHeight="1" x14ac:dyDescent="0.25">
      <c r="A135" s="143">
        <v>9</v>
      </c>
      <c r="B135" s="308"/>
      <c r="C135" s="147" t="s">
        <v>337</v>
      </c>
      <c r="D135" s="309"/>
      <c r="E135" s="309">
        <v>1</v>
      </c>
      <c r="F135" s="309"/>
      <c r="G135" s="309"/>
      <c r="H135" s="309">
        <v>600000000</v>
      </c>
      <c r="I135" s="309">
        <v>600000000</v>
      </c>
      <c r="J135" s="309"/>
      <c r="K135" s="309"/>
      <c r="L135" s="309"/>
      <c r="M135" s="309"/>
      <c r="N135" s="309">
        <v>1</v>
      </c>
      <c r="O135" s="309"/>
      <c r="P135" s="309"/>
      <c r="Q135" s="309"/>
      <c r="R135" s="309">
        <v>1</v>
      </c>
      <c r="S135" s="330" t="s">
        <v>464</v>
      </c>
      <c r="T135" s="2"/>
    </row>
    <row r="136" spans="1:20" ht="36.75" customHeight="1" x14ac:dyDescent="0.25">
      <c r="A136" s="222"/>
      <c r="B136" s="247"/>
      <c r="C136" s="248"/>
      <c r="D136" s="251">
        <f t="shared" ref="D136:S136" si="15">SUM(D127:D135)</f>
        <v>0</v>
      </c>
      <c r="E136" s="251">
        <f t="shared" si="15"/>
        <v>9</v>
      </c>
      <c r="F136" s="251">
        <f t="shared" si="15"/>
        <v>0</v>
      </c>
      <c r="G136" s="251">
        <f t="shared" si="15"/>
        <v>0</v>
      </c>
      <c r="H136" s="251">
        <f t="shared" si="15"/>
        <v>4850000000</v>
      </c>
      <c r="I136" s="251">
        <f t="shared" si="15"/>
        <v>4850000000</v>
      </c>
      <c r="J136" s="251">
        <f t="shared" si="15"/>
        <v>3689204000</v>
      </c>
      <c r="K136" s="251">
        <f t="shared" si="15"/>
        <v>0</v>
      </c>
      <c r="L136" s="251">
        <f t="shared" si="15"/>
        <v>0</v>
      </c>
      <c r="M136" s="251">
        <f t="shared" si="15"/>
        <v>110796000</v>
      </c>
      <c r="N136" s="251">
        <f t="shared" si="15"/>
        <v>9</v>
      </c>
      <c r="O136" s="251">
        <f t="shared" si="15"/>
        <v>0</v>
      </c>
      <c r="P136" s="251">
        <f t="shared" si="15"/>
        <v>0</v>
      </c>
      <c r="Q136" s="251">
        <f t="shared" si="15"/>
        <v>0</v>
      </c>
      <c r="R136" s="251">
        <f t="shared" si="15"/>
        <v>9</v>
      </c>
      <c r="S136" s="251">
        <f t="shared" si="15"/>
        <v>0</v>
      </c>
      <c r="T136" s="2"/>
    </row>
    <row r="137" spans="1:20" ht="46.5" customHeight="1" x14ac:dyDescent="0.25">
      <c r="A137" s="253" t="s">
        <v>436</v>
      </c>
      <c r="B137" s="469" t="s">
        <v>437</v>
      </c>
      <c r="C137" s="162"/>
      <c r="D137" s="245"/>
      <c r="E137" s="245"/>
      <c r="F137" s="245"/>
      <c r="G137" s="246"/>
      <c r="H137" s="171"/>
      <c r="I137" s="171"/>
      <c r="J137" s="172"/>
      <c r="K137" s="171"/>
      <c r="L137" s="173"/>
      <c r="M137" s="173"/>
      <c r="N137" s="173"/>
      <c r="O137" s="173"/>
      <c r="P137" s="173"/>
      <c r="Q137" s="173"/>
      <c r="R137" s="135"/>
      <c r="S137" s="143"/>
      <c r="T137" s="2"/>
    </row>
    <row r="138" spans="1:20" ht="90" customHeight="1" x14ac:dyDescent="0.25">
      <c r="A138" s="135">
        <v>1</v>
      </c>
      <c r="B138" s="223" t="s">
        <v>438</v>
      </c>
      <c r="C138" s="162"/>
      <c r="D138" s="245"/>
      <c r="E138" s="245">
        <v>1</v>
      </c>
      <c r="F138" s="245"/>
      <c r="G138" s="246"/>
      <c r="H138" s="171">
        <v>3000000000</v>
      </c>
      <c r="I138" s="171">
        <v>2993125000</v>
      </c>
      <c r="J138" s="172">
        <v>2895009000</v>
      </c>
      <c r="K138" s="294" t="s">
        <v>469</v>
      </c>
      <c r="L138" s="295" t="s">
        <v>470</v>
      </c>
      <c r="M138" s="173">
        <f>H138-J138</f>
        <v>104991000</v>
      </c>
      <c r="N138" s="173">
        <v>1</v>
      </c>
      <c r="O138" s="173"/>
      <c r="P138" s="173"/>
      <c r="Q138" s="173"/>
      <c r="R138" s="135">
        <v>1</v>
      </c>
      <c r="S138" s="258" t="s">
        <v>119</v>
      </c>
      <c r="T138" s="2">
        <v>1</v>
      </c>
    </row>
    <row r="139" spans="1:20" ht="67.5" customHeight="1" x14ac:dyDescent="0.25">
      <c r="A139" s="135">
        <v>2</v>
      </c>
      <c r="B139" s="223" t="s">
        <v>439</v>
      </c>
      <c r="C139" s="162"/>
      <c r="D139" s="245"/>
      <c r="E139" s="245">
        <v>1</v>
      </c>
      <c r="F139" s="245"/>
      <c r="G139" s="246"/>
      <c r="H139" s="171">
        <v>1500000000</v>
      </c>
      <c r="I139" s="171">
        <v>1495982000</v>
      </c>
      <c r="J139" s="172">
        <v>1369357000</v>
      </c>
      <c r="K139" s="294" t="s">
        <v>479</v>
      </c>
      <c r="L139" s="307" t="s">
        <v>480</v>
      </c>
      <c r="M139" s="173">
        <f>H139-J139</f>
        <v>130643000</v>
      </c>
      <c r="N139" s="173">
        <v>1</v>
      </c>
      <c r="O139" s="173"/>
      <c r="P139" s="173"/>
      <c r="Q139" s="173"/>
      <c r="R139" s="135">
        <v>1</v>
      </c>
      <c r="S139" s="258" t="s">
        <v>119</v>
      </c>
      <c r="T139" s="2">
        <v>1</v>
      </c>
    </row>
    <row r="140" spans="1:20" ht="84" customHeight="1" x14ac:dyDescent="0.25">
      <c r="A140" s="135">
        <v>3</v>
      </c>
      <c r="B140" s="223" t="s">
        <v>481</v>
      </c>
      <c r="C140" s="162"/>
      <c r="D140" s="245"/>
      <c r="E140" s="245">
        <v>1</v>
      </c>
      <c r="F140" s="245"/>
      <c r="G140" s="246"/>
      <c r="H140" s="171">
        <v>2000000000</v>
      </c>
      <c r="I140" s="171">
        <v>1990000000</v>
      </c>
      <c r="J140" s="172">
        <v>1628290000</v>
      </c>
      <c r="K140" s="294" t="s">
        <v>475</v>
      </c>
      <c r="L140" s="307" t="s">
        <v>476</v>
      </c>
      <c r="M140" s="173">
        <f>H140-J140</f>
        <v>371710000</v>
      </c>
      <c r="N140" s="173"/>
      <c r="O140" s="173">
        <v>1</v>
      </c>
      <c r="P140" s="173"/>
      <c r="Q140" s="173"/>
      <c r="R140" s="135">
        <v>1</v>
      </c>
      <c r="S140" s="258" t="s">
        <v>119</v>
      </c>
      <c r="T140" s="2"/>
    </row>
    <row r="141" spans="1:20" ht="77.25" customHeight="1" x14ac:dyDescent="0.25">
      <c r="A141" s="135">
        <v>4</v>
      </c>
      <c r="B141" s="223" t="s">
        <v>484</v>
      </c>
      <c r="C141" s="162"/>
      <c r="D141" s="245"/>
      <c r="E141" s="245">
        <v>1</v>
      </c>
      <c r="F141" s="245"/>
      <c r="G141" s="246"/>
      <c r="H141" s="171">
        <v>7954146000</v>
      </c>
      <c r="I141" s="171">
        <v>7954146000</v>
      </c>
      <c r="J141" s="172"/>
      <c r="K141" s="171"/>
      <c r="L141" s="173"/>
      <c r="M141" s="173"/>
      <c r="N141" s="173"/>
      <c r="O141" s="173">
        <v>1</v>
      </c>
      <c r="P141" s="173"/>
      <c r="Q141" s="173"/>
      <c r="R141" s="135">
        <v>1</v>
      </c>
      <c r="S141" s="138" t="s">
        <v>487</v>
      </c>
      <c r="T141" s="2"/>
    </row>
    <row r="142" spans="1:20" ht="35.25" customHeight="1" x14ac:dyDescent="0.25">
      <c r="A142" s="222"/>
      <c r="B142" s="247"/>
      <c r="C142" s="248"/>
      <c r="D142" s="251">
        <f t="shared" ref="D142:S142" si="16">SUM(D138:D141)</f>
        <v>0</v>
      </c>
      <c r="E142" s="251">
        <f t="shared" si="16"/>
        <v>4</v>
      </c>
      <c r="F142" s="251">
        <f t="shared" si="16"/>
        <v>0</v>
      </c>
      <c r="G142" s="251">
        <f t="shared" si="16"/>
        <v>0</v>
      </c>
      <c r="H142" s="251">
        <f t="shared" si="16"/>
        <v>14454146000</v>
      </c>
      <c r="I142" s="251">
        <f t="shared" si="16"/>
        <v>14433253000</v>
      </c>
      <c r="J142" s="251">
        <f t="shared" si="16"/>
        <v>5892656000</v>
      </c>
      <c r="K142" s="251">
        <f t="shared" si="16"/>
        <v>0</v>
      </c>
      <c r="L142" s="251">
        <f t="shared" si="16"/>
        <v>0</v>
      </c>
      <c r="M142" s="251">
        <f t="shared" si="16"/>
        <v>607344000</v>
      </c>
      <c r="N142" s="251">
        <f t="shared" si="16"/>
        <v>2</v>
      </c>
      <c r="O142" s="251">
        <f t="shared" si="16"/>
        <v>2</v>
      </c>
      <c r="P142" s="251">
        <f t="shared" si="16"/>
        <v>0</v>
      </c>
      <c r="Q142" s="251">
        <f t="shared" si="16"/>
        <v>0</v>
      </c>
      <c r="R142" s="251">
        <f t="shared" si="16"/>
        <v>4</v>
      </c>
      <c r="S142" s="251">
        <f t="shared" si="16"/>
        <v>0</v>
      </c>
      <c r="T142" s="2"/>
    </row>
    <row r="143" spans="1:20" ht="15.75" x14ac:dyDescent="0.25">
      <c r="A143" s="135"/>
      <c r="B143" s="223"/>
      <c r="C143" s="162"/>
      <c r="D143" s="245"/>
      <c r="E143" s="245"/>
      <c r="F143" s="245"/>
      <c r="G143" s="246"/>
      <c r="H143" s="171"/>
      <c r="I143" s="171"/>
      <c r="J143" s="172"/>
      <c r="K143" s="171"/>
      <c r="L143" s="173"/>
      <c r="M143" s="173"/>
      <c r="N143" s="173"/>
      <c r="O143" s="173"/>
      <c r="P143" s="173"/>
      <c r="Q143" s="173"/>
      <c r="R143" s="135"/>
      <c r="S143" s="143"/>
      <c r="T143" s="2"/>
    </row>
    <row r="144" spans="1:20" ht="36" customHeight="1" x14ac:dyDescent="0.25">
      <c r="A144" s="174"/>
      <c r="B144" s="536" t="s">
        <v>21</v>
      </c>
      <c r="C144" s="537"/>
      <c r="D144" s="175">
        <f t="shared" ref="D144:S144" si="17">D75+D70+D84+D89+D109+D103+D117+D120+D125+D136+D142</f>
        <v>12</v>
      </c>
      <c r="E144" s="175">
        <f t="shared" si="17"/>
        <v>78</v>
      </c>
      <c r="F144" s="175">
        <f t="shared" si="17"/>
        <v>14</v>
      </c>
      <c r="G144" s="175">
        <f t="shared" si="17"/>
        <v>1</v>
      </c>
      <c r="H144" s="175">
        <f t="shared" si="17"/>
        <v>231837543000</v>
      </c>
      <c r="I144" s="175">
        <f t="shared" si="17"/>
        <v>230941773810</v>
      </c>
      <c r="J144" s="175">
        <f t="shared" si="17"/>
        <v>201855631500</v>
      </c>
      <c r="K144" s="175">
        <f t="shared" si="17"/>
        <v>0</v>
      </c>
      <c r="L144" s="175">
        <f t="shared" si="17"/>
        <v>0</v>
      </c>
      <c r="M144" s="175">
        <f t="shared" si="17"/>
        <v>16868765500</v>
      </c>
      <c r="N144" s="175">
        <f t="shared" si="17"/>
        <v>94</v>
      </c>
      <c r="O144" s="175">
        <f t="shared" si="17"/>
        <v>4</v>
      </c>
      <c r="P144" s="175">
        <f t="shared" si="17"/>
        <v>7</v>
      </c>
      <c r="Q144" s="175">
        <f t="shared" si="17"/>
        <v>1</v>
      </c>
      <c r="R144" s="175">
        <f t="shared" si="17"/>
        <v>104</v>
      </c>
      <c r="S144" s="175">
        <f t="shared" si="17"/>
        <v>0</v>
      </c>
      <c r="T144" s="2"/>
    </row>
    <row r="145" spans="1:20" ht="30" customHeight="1" x14ac:dyDescent="0.25">
      <c r="A145" s="174"/>
      <c r="B145" s="534" t="s">
        <v>28</v>
      </c>
      <c r="C145" s="535"/>
      <c r="D145" s="176"/>
      <c r="E145" s="538">
        <f>D144+E144+F144+G144</f>
        <v>105</v>
      </c>
      <c r="F145" s="538"/>
      <c r="G145" s="177"/>
      <c r="H145" s="178"/>
      <c r="I145" s="178" t="s">
        <v>70</v>
      </c>
      <c r="J145" s="179"/>
      <c r="K145" s="178"/>
      <c r="L145" s="180"/>
      <c r="M145" s="180"/>
      <c r="N145" s="181"/>
      <c r="O145" s="182">
        <f>N144+O144+P144</f>
        <v>105</v>
      </c>
      <c r="P145" s="183"/>
      <c r="Q145" s="510">
        <f>Q144+R144</f>
        <v>105</v>
      </c>
      <c r="R145" s="511"/>
      <c r="S145" s="87"/>
      <c r="T145" s="2"/>
    </row>
    <row r="146" spans="1:20" ht="15.75" x14ac:dyDescent="0.25">
      <c r="A146" s="184"/>
      <c r="B146" s="185"/>
      <c r="C146" s="186"/>
      <c r="D146" s="187"/>
      <c r="E146" s="187"/>
      <c r="F146" s="187"/>
      <c r="G146" s="188"/>
      <c r="H146" s="189"/>
      <c r="I146" s="189"/>
      <c r="J146" s="190"/>
      <c r="K146" s="190"/>
      <c r="L146" s="191"/>
      <c r="M146" s="191"/>
      <c r="N146" s="191"/>
      <c r="O146" s="191"/>
      <c r="P146" s="191"/>
      <c r="Q146" s="191"/>
      <c r="R146" s="187"/>
      <c r="S146" s="187"/>
      <c r="T146" s="2"/>
    </row>
    <row r="147" spans="1:20" ht="15.75" x14ac:dyDescent="0.25">
      <c r="A147" s="184"/>
      <c r="B147" s="185"/>
      <c r="C147" s="186"/>
      <c r="D147" s="187"/>
      <c r="E147" s="187"/>
      <c r="F147" s="187"/>
      <c r="G147" s="188"/>
      <c r="H147" s="189"/>
      <c r="I147" s="189"/>
      <c r="J147" s="190"/>
      <c r="K147" s="190"/>
      <c r="L147" s="191"/>
      <c r="M147" s="191"/>
      <c r="N147" s="191"/>
      <c r="O147" s="191"/>
      <c r="P147" s="191"/>
      <c r="Q147" s="191"/>
      <c r="R147" s="187"/>
      <c r="S147" s="187"/>
      <c r="T147" s="2"/>
    </row>
    <row r="148" spans="1:20" ht="15.75" x14ac:dyDescent="0.25">
      <c r="A148" s="184"/>
      <c r="B148" s="185"/>
      <c r="C148" s="186"/>
      <c r="D148" s="187"/>
      <c r="E148" s="187"/>
      <c r="F148" s="187"/>
      <c r="G148" s="187"/>
      <c r="H148" s="192"/>
      <c r="I148" s="193"/>
      <c r="J148" s="193"/>
      <c r="K148" s="191"/>
      <c r="L148" s="193"/>
      <c r="M148" s="532" t="s">
        <v>78</v>
      </c>
      <c r="N148" s="532"/>
      <c r="O148" s="532"/>
      <c r="P148" s="532"/>
      <c r="Q148" s="532"/>
      <c r="R148" s="532"/>
      <c r="S148" s="194"/>
      <c r="T148" s="2"/>
    </row>
    <row r="149" spans="1:20" ht="24" customHeight="1" x14ac:dyDescent="0.25">
      <c r="A149" s="533" t="s">
        <v>55</v>
      </c>
      <c r="B149" s="533"/>
      <c r="C149" s="470" t="s">
        <v>20</v>
      </c>
      <c r="D149" s="187"/>
      <c r="E149" s="187"/>
      <c r="F149" s="187"/>
      <c r="G149" s="187"/>
      <c r="H149" s="196"/>
      <c r="I149" s="196"/>
      <c r="J149" s="196"/>
      <c r="K149" s="191"/>
      <c r="L149" s="197"/>
      <c r="M149" s="528" t="s">
        <v>79</v>
      </c>
      <c r="N149" s="528"/>
      <c r="O149" s="528"/>
      <c r="P149" s="528"/>
      <c r="Q149" s="528"/>
      <c r="R149" s="528"/>
      <c r="S149" s="194"/>
      <c r="T149" s="2"/>
    </row>
    <row r="150" spans="1:20" ht="24" customHeight="1" x14ac:dyDescent="0.25">
      <c r="A150" s="198" t="s">
        <v>64</v>
      </c>
      <c r="B150" s="199" t="s">
        <v>56</v>
      </c>
      <c r="C150" s="364">
        <f>D144</f>
        <v>12</v>
      </c>
      <c r="D150" s="187"/>
      <c r="E150" s="187"/>
      <c r="F150" s="187"/>
      <c r="G150" s="187"/>
      <c r="H150" s="201"/>
      <c r="I150" s="201"/>
      <c r="J150" s="202"/>
      <c r="K150" s="191"/>
      <c r="S150" s="194"/>
      <c r="T150" s="2"/>
    </row>
    <row r="151" spans="1:20" ht="24" customHeight="1" x14ac:dyDescent="0.25">
      <c r="A151" s="198" t="s">
        <v>65</v>
      </c>
      <c r="B151" s="199" t="s">
        <v>57</v>
      </c>
      <c r="C151" s="364">
        <f>E144</f>
        <v>78</v>
      </c>
      <c r="D151" s="187"/>
      <c r="E151" s="187"/>
      <c r="F151" s="187"/>
      <c r="G151" s="187"/>
      <c r="H151" s="201"/>
      <c r="I151" s="201"/>
      <c r="J151" s="203"/>
      <c r="K151" s="191"/>
      <c r="M151" s="185"/>
      <c r="N151" s="185"/>
      <c r="O151" s="185"/>
      <c r="P151" s="185"/>
      <c r="Q151" s="185"/>
      <c r="R151" s="194"/>
      <c r="S151" s="194"/>
      <c r="T151" s="2"/>
    </row>
    <row r="152" spans="1:20" ht="33" customHeight="1" x14ac:dyDescent="0.25">
      <c r="A152" s="204" t="s">
        <v>66</v>
      </c>
      <c r="B152" s="205" t="s">
        <v>58</v>
      </c>
      <c r="C152" s="364">
        <f>F144</f>
        <v>14</v>
      </c>
      <c r="D152" s="206"/>
      <c r="E152" s="206"/>
      <c r="F152" s="206"/>
      <c r="G152" s="187"/>
      <c r="H152" s="190"/>
      <c r="I152" s="190"/>
      <c r="J152" s="190"/>
      <c r="K152" s="190"/>
      <c r="M152" s="185"/>
      <c r="N152" s="185"/>
      <c r="O152" s="185"/>
      <c r="P152" s="185"/>
      <c r="Q152" s="185"/>
      <c r="R152" s="194"/>
      <c r="S152" s="194"/>
      <c r="T152" s="2"/>
    </row>
    <row r="153" spans="1:20" ht="24" customHeight="1" x14ac:dyDescent="0.25">
      <c r="A153" s="204" t="s">
        <v>67</v>
      </c>
      <c r="B153" s="205" t="s">
        <v>59</v>
      </c>
      <c r="C153" s="364">
        <f>G144</f>
        <v>1</v>
      </c>
      <c r="D153" s="206"/>
      <c r="E153" s="206"/>
      <c r="F153" s="206"/>
      <c r="G153" s="187"/>
      <c r="H153" s="197"/>
      <c r="I153" s="197"/>
      <c r="J153" s="192"/>
      <c r="K153" s="192"/>
      <c r="M153" s="526" t="s">
        <v>32</v>
      </c>
      <c r="N153" s="526"/>
      <c r="O153" s="526"/>
      <c r="P153" s="526"/>
      <c r="Q153" s="526"/>
      <c r="R153" s="526"/>
      <c r="S153" s="194"/>
      <c r="T153" s="2"/>
    </row>
    <row r="154" spans="1:20" ht="24" customHeight="1" x14ac:dyDescent="0.25">
      <c r="A154" s="207"/>
      <c r="B154" s="167" t="s">
        <v>20</v>
      </c>
      <c r="C154" s="365">
        <f>SUM(C150:C153)</f>
        <v>105</v>
      </c>
      <c r="D154" s="209"/>
      <c r="E154" s="209"/>
      <c r="F154" s="209"/>
      <c r="G154" s="210"/>
      <c r="H154" s="192"/>
      <c r="I154" s="192"/>
      <c r="J154" s="192"/>
      <c r="K154" s="192"/>
      <c r="M154" s="527" t="s">
        <v>33</v>
      </c>
      <c r="N154" s="527"/>
      <c r="O154" s="527"/>
      <c r="P154" s="527"/>
      <c r="Q154" s="527"/>
      <c r="R154" s="527"/>
      <c r="S154" s="194"/>
      <c r="T154" s="2"/>
    </row>
    <row r="155" spans="1:20" ht="18.75" customHeight="1" x14ac:dyDescent="0.25">
      <c r="A155" s="197"/>
      <c r="B155" s="185"/>
      <c r="C155" s="186"/>
      <c r="D155" s="187"/>
      <c r="E155" s="187"/>
      <c r="F155" s="187"/>
      <c r="G155" s="211"/>
      <c r="H155" s="192"/>
      <c r="I155" s="192"/>
      <c r="J155" s="212"/>
      <c r="K155" s="213"/>
      <c r="S155" s="194"/>
      <c r="T155" s="2"/>
    </row>
    <row r="156" spans="1:20" ht="15.75" customHeight="1" x14ac:dyDescent="0.25">
      <c r="A156" s="197"/>
      <c r="B156" s="186"/>
      <c r="C156" s="186"/>
      <c r="D156" s="187"/>
      <c r="E156" s="187"/>
      <c r="F156" s="187"/>
      <c r="G156" s="214"/>
      <c r="H156" s="215"/>
      <c r="I156" s="186"/>
      <c r="J156" s="186"/>
      <c r="K156" s="186"/>
      <c r="M156" s="215"/>
      <c r="N156" s="187"/>
      <c r="O156" s="187"/>
      <c r="P156" s="187"/>
      <c r="Q156" s="187"/>
      <c r="R156" s="186"/>
      <c r="S156" s="186"/>
      <c r="T156" s="2"/>
    </row>
    <row r="157" spans="1:20" ht="15.75" x14ac:dyDescent="0.25">
      <c r="A157" s="197"/>
      <c r="B157" s="186"/>
      <c r="C157" s="186"/>
      <c r="D157" s="187"/>
      <c r="E157" s="187"/>
      <c r="F157" s="187"/>
      <c r="G157" s="187"/>
      <c r="H157" s="186"/>
      <c r="I157" s="186"/>
      <c r="J157" s="186"/>
      <c r="K157" s="186"/>
      <c r="L157" s="185"/>
      <c r="M157" s="185"/>
      <c r="N157" s="185"/>
      <c r="O157" s="185"/>
      <c r="P157" s="185"/>
      <c r="Q157" s="185"/>
      <c r="R157" s="186"/>
      <c r="S157" s="186"/>
      <c r="T157" s="2"/>
    </row>
    <row r="158" spans="1:20" x14ac:dyDescent="0.25">
      <c r="A158" s="2"/>
      <c r="B158" s="36"/>
      <c r="C158" s="36"/>
      <c r="D158" s="106"/>
      <c r="E158" s="106"/>
      <c r="F158" s="106"/>
      <c r="G158" s="106"/>
      <c r="H158" s="36"/>
      <c r="I158" s="36"/>
      <c r="J158" s="36"/>
      <c r="K158" s="36"/>
      <c r="L158" s="35"/>
      <c r="M158" s="35"/>
      <c r="N158" s="35"/>
      <c r="O158" s="35"/>
      <c r="P158" s="35"/>
      <c r="Q158" s="35"/>
      <c r="R158" s="36"/>
      <c r="S158" s="36"/>
      <c r="T158" s="2"/>
    </row>
  </sheetData>
  <mergeCells count="36">
    <mergeCell ref="B70:C70"/>
    <mergeCell ref="A2:S2"/>
    <mergeCell ref="A3:S3"/>
    <mergeCell ref="A4:S4"/>
    <mergeCell ref="A5:S5"/>
    <mergeCell ref="B6:R6"/>
    <mergeCell ref="A7:A8"/>
    <mergeCell ref="B7:B8"/>
    <mergeCell ref="C7:C8"/>
    <mergeCell ref="D7:G7"/>
    <mergeCell ref="H7:H8"/>
    <mergeCell ref="I7:I8"/>
    <mergeCell ref="K7:L7"/>
    <mergeCell ref="N7:P7"/>
    <mergeCell ref="Q7:S7"/>
    <mergeCell ref="B10:C10"/>
    <mergeCell ref="B144:C144"/>
    <mergeCell ref="B71:C71"/>
    <mergeCell ref="B75:C75"/>
    <mergeCell ref="B76:C76"/>
    <mergeCell ref="B84:C84"/>
    <mergeCell ref="B85:C85"/>
    <mergeCell ref="B90:C90"/>
    <mergeCell ref="B104:C104"/>
    <mergeCell ref="B110:C110"/>
    <mergeCell ref="B118:C118"/>
    <mergeCell ref="B121:C121"/>
    <mergeCell ref="B126:C126"/>
    <mergeCell ref="M153:R153"/>
    <mergeCell ref="M154:R154"/>
    <mergeCell ref="B145:C145"/>
    <mergeCell ref="E145:F145"/>
    <mergeCell ref="Q145:R145"/>
    <mergeCell ref="M148:R148"/>
    <mergeCell ref="A149:B149"/>
    <mergeCell ref="M149:R14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995"/>
  <sheetViews>
    <sheetView zoomScale="90" zoomScaleNormal="90" workbookViewId="0">
      <selection activeCell="E86" sqref="E86"/>
    </sheetView>
  </sheetViews>
  <sheetFormatPr defaultRowHeight="12.75" x14ac:dyDescent="0.25"/>
  <cols>
    <col min="1" max="1" width="4.85546875" style="52" customWidth="1"/>
    <col min="2" max="2" width="18.7109375" style="2" customWidth="1"/>
    <col min="3" max="3" width="41.28515625" style="2" customWidth="1"/>
    <col min="4" max="7" width="6.5703125" style="52" customWidth="1"/>
    <col min="8" max="8" width="21.42578125" style="2" customWidth="1"/>
    <col min="9" max="9" width="19.85546875" style="2" customWidth="1"/>
    <col min="10" max="10" width="19.5703125" style="2" customWidth="1"/>
    <col min="11" max="11" width="15.7109375" style="2" customWidth="1"/>
    <col min="12" max="12" width="24.5703125" style="2" customWidth="1"/>
    <col min="13" max="13" width="18" style="2" customWidth="1"/>
    <col min="14" max="16" width="5.85546875" style="2" customWidth="1"/>
    <col min="17" max="18" width="6.85546875" style="2" customWidth="1"/>
    <col min="19" max="19" width="17" style="2" customWidth="1"/>
    <col min="20" max="20" width="19.7109375" style="1" customWidth="1"/>
    <col min="21" max="21" width="9.140625" style="2"/>
    <col min="22" max="22" width="15.28515625" style="2" customWidth="1"/>
    <col min="23" max="23" width="25.5703125" style="2" customWidth="1"/>
    <col min="24" max="24" width="22.5703125" style="2" customWidth="1"/>
    <col min="25" max="25" width="22.85546875" style="2" customWidth="1"/>
    <col min="26" max="16384" width="9.140625" style="2"/>
  </cols>
  <sheetData>
    <row r="2" spans="1:25" ht="15.75" x14ac:dyDescent="0.25">
      <c r="A2" s="529" t="s">
        <v>70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</row>
    <row r="3" spans="1:25" ht="15.75" x14ac:dyDescent="0.25">
      <c r="A3" s="529" t="s">
        <v>2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</row>
    <row r="4" spans="1:25" ht="15.75" x14ac:dyDescent="0.25">
      <c r="A4" s="529" t="s">
        <v>38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</row>
    <row r="5" spans="1:25" ht="15" customHeight="1" x14ac:dyDescent="0.25">
      <c r="A5" s="530" t="s">
        <v>149</v>
      </c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  <c r="S5" s="530"/>
    </row>
    <row r="6" spans="1:25" s="1" customFormat="1" x14ac:dyDescent="0.25">
      <c r="A6" s="52"/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  <c r="M6" s="531"/>
      <c r="N6" s="531"/>
      <c r="O6" s="531"/>
      <c r="P6" s="531"/>
      <c r="Q6" s="531"/>
      <c r="R6" s="531"/>
      <c r="S6" s="290"/>
      <c r="T6" s="1">
        <v>1</v>
      </c>
    </row>
    <row r="7" spans="1:25" s="1" customFormat="1" ht="18" customHeight="1" x14ac:dyDescent="0.25">
      <c r="A7" s="520" t="s">
        <v>19</v>
      </c>
      <c r="B7" s="522" t="s">
        <v>39</v>
      </c>
      <c r="C7" s="524" t="s">
        <v>13</v>
      </c>
      <c r="D7" s="507" t="s">
        <v>14</v>
      </c>
      <c r="E7" s="508"/>
      <c r="F7" s="508"/>
      <c r="G7" s="509"/>
      <c r="H7" s="524" t="s">
        <v>3</v>
      </c>
      <c r="I7" s="524" t="s">
        <v>4</v>
      </c>
      <c r="J7" s="4" t="s">
        <v>5</v>
      </c>
      <c r="K7" s="507" t="s">
        <v>6</v>
      </c>
      <c r="L7" s="509"/>
      <c r="M7" s="3" t="s">
        <v>7</v>
      </c>
      <c r="N7" s="507" t="s">
        <v>26</v>
      </c>
      <c r="O7" s="508"/>
      <c r="P7" s="508"/>
      <c r="Q7" s="507" t="s">
        <v>8</v>
      </c>
      <c r="R7" s="508"/>
      <c r="S7" s="509"/>
    </row>
    <row r="8" spans="1:25" s="1" customFormat="1" ht="27.75" customHeight="1" x14ac:dyDescent="0.25">
      <c r="A8" s="521"/>
      <c r="B8" s="523"/>
      <c r="C8" s="525"/>
      <c r="D8" s="3" t="s">
        <v>15</v>
      </c>
      <c r="E8" s="3" t="s">
        <v>16</v>
      </c>
      <c r="F8" s="3" t="s">
        <v>17</v>
      </c>
      <c r="G8" s="5" t="s">
        <v>18</v>
      </c>
      <c r="H8" s="525"/>
      <c r="I8" s="525"/>
      <c r="J8" s="4"/>
      <c r="K8" s="4" t="s">
        <v>9</v>
      </c>
      <c r="L8" s="3" t="s">
        <v>12</v>
      </c>
      <c r="M8" s="3"/>
      <c r="N8" s="71" t="s">
        <v>22</v>
      </c>
      <c r="O8" s="91" t="s">
        <v>27</v>
      </c>
      <c r="P8" s="120" t="s">
        <v>43</v>
      </c>
      <c r="Q8" s="4" t="s">
        <v>29</v>
      </c>
      <c r="R8" s="4" t="s">
        <v>30</v>
      </c>
      <c r="S8" s="83" t="s">
        <v>8</v>
      </c>
    </row>
    <row r="9" spans="1:25" s="1" customFormat="1" ht="14.25" customHeight="1" x14ac:dyDescent="0.25">
      <c r="A9" s="34"/>
      <c r="B9" s="53"/>
      <c r="C9" s="9"/>
      <c r="D9" s="67"/>
      <c r="E9" s="67"/>
      <c r="F9" s="67"/>
      <c r="G9" s="10"/>
      <c r="H9" s="10"/>
      <c r="I9" s="10"/>
      <c r="J9" s="10"/>
      <c r="K9" s="11"/>
      <c r="L9" s="73"/>
      <c r="M9" s="12"/>
      <c r="N9" s="12"/>
      <c r="O9" s="92"/>
      <c r="P9" s="12"/>
      <c r="Q9" s="12"/>
      <c r="R9" s="13"/>
      <c r="S9" s="86"/>
      <c r="V9" s="1" t="s">
        <v>23</v>
      </c>
      <c r="W9" s="1" t="s">
        <v>25</v>
      </c>
    </row>
    <row r="10" spans="1:25" s="1" customFormat="1" ht="30" customHeight="1" x14ac:dyDescent="0.25">
      <c r="A10" s="233" t="s">
        <v>99</v>
      </c>
      <c r="B10" s="514" t="s">
        <v>35</v>
      </c>
      <c r="C10" s="515"/>
      <c r="D10" s="234"/>
      <c r="E10" s="234"/>
      <c r="F10" s="234"/>
      <c r="G10" s="235"/>
      <c r="H10" s="235"/>
      <c r="I10" s="235"/>
      <c r="J10" s="235"/>
      <c r="K10" s="236"/>
      <c r="L10" s="237"/>
      <c r="M10" s="238"/>
      <c r="N10" s="238"/>
      <c r="O10" s="238"/>
      <c r="P10" s="238"/>
      <c r="Q10" s="238"/>
      <c r="R10" s="233"/>
      <c r="S10" s="233"/>
    </row>
    <row r="11" spans="1:25" s="1" customFormat="1" ht="87.75" customHeight="1" x14ac:dyDescent="0.25">
      <c r="A11" s="124">
        <v>1</v>
      </c>
      <c r="B11" s="231"/>
      <c r="C11" s="125" t="s">
        <v>34</v>
      </c>
      <c r="D11" s="126"/>
      <c r="E11" s="126">
        <v>1</v>
      </c>
      <c r="F11" s="126"/>
      <c r="G11" s="127"/>
      <c r="H11" s="128">
        <v>28500000000</v>
      </c>
      <c r="I11" s="128">
        <v>28445380000</v>
      </c>
      <c r="J11" s="129">
        <v>27555996000</v>
      </c>
      <c r="K11" s="125" t="s">
        <v>60</v>
      </c>
      <c r="L11" s="125" t="s">
        <v>61</v>
      </c>
      <c r="M11" s="130">
        <f t="shared" ref="M11:M23" si="0">H11-J11</f>
        <v>944004000</v>
      </c>
      <c r="N11" s="274"/>
      <c r="O11" s="275"/>
      <c r="P11" s="274">
        <v>1</v>
      </c>
      <c r="Q11" s="276"/>
      <c r="R11" s="134">
        <v>1</v>
      </c>
      <c r="S11" s="254" t="s">
        <v>119</v>
      </c>
      <c r="U11" s="1" t="s">
        <v>106</v>
      </c>
      <c r="V11" s="260">
        <f>SUM(J11:J11)</f>
        <v>27555996000</v>
      </c>
      <c r="W11" s="57">
        <f>M11:M11</f>
        <v>944004000</v>
      </c>
    </row>
    <row r="12" spans="1:25" s="1" customFormat="1" ht="75.75" customHeight="1" x14ac:dyDescent="0.25">
      <c r="A12" s="135">
        <v>2</v>
      </c>
      <c r="B12" s="232"/>
      <c r="C12" s="136" t="s">
        <v>37</v>
      </c>
      <c r="D12" s="137"/>
      <c r="E12" s="137">
        <v>1</v>
      </c>
      <c r="F12" s="137"/>
      <c r="G12" s="138"/>
      <c r="H12" s="139">
        <v>9000000000</v>
      </c>
      <c r="I12" s="139">
        <v>8983660000</v>
      </c>
      <c r="J12" s="140">
        <v>8660461000</v>
      </c>
      <c r="K12" s="136" t="s">
        <v>62</v>
      </c>
      <c r="L12" s="136" t="s">
        <v>63</v>
      </c>
      <c r="M12" s="130">
        <f t="shared" si="0"/>
        <v>339539000</v>
      </c>
      <c r="N12" s="275"/>
      <c r="O12" s="275"/>
      <c r="P12" s="275">
        <v>1</v>
      </c>
      <c r="Q12" s="277"/>
      <c r="R12" s="142">
        <v>1</v>
      </c>
      <c r="S12" s="254" t="s">
        <v>119</v>
      </c>
      <c r="U12" s="1" t="s">
        <v>106</v>
      </c>
      <c r="V12" s="260"/>
      <c r="W12" s="57"/>
    </row>
    <row r="13" spans="1:25" s="66" customFormat="1" ht="62.25" customHeight="1" x14ac:dyDescent="0.25">
      <c r="A13" s="124">
        <v>3</v>
      </c>
      <c r="B13" s="144"/>
      <c r="C13" s="136" t="s">
        <v>42</v>
      </c>
      <c r="D13" s="137"/>
      <c r="E13" s="137">
        <v>1</v>
      </c>
      <c r="F13" s="137"/>
      <c r="G13" s="143"/>
      <c r="H13" s="145">
        <v>4500000000</v>
      </c>
      <c r="I13" s="145">
        <v>4497800000</v>
      </c>
      <c r="J13" s="146">
        <v>4221174000</v>
      </c>
      <c r="K13" s="147" t="s">
        <v>62</v>
      </c>
      <c r="L13" s="147" t="s">
        <v>63</v>
      </c>
      <c r="M13" s="130">
        <f t="shared" si="0"/>
        <v>278826000</v>
      </c>
      <c r="N13" s="275"/>
      <c r="O13" s="275"/>
      <c r="P13" s="275">
        <v>1</v>
      </c>
      <c r="Q13" s="275"/>
      <c r="R13" s="138">
        <v>1</v>
      </c>
      <c r="S13" s="258" t="s">
        <v>119</v>
      </c>
      <c r="V13" s="261" t="s">
        <v>140</v>
      </c>
      <c r="W13" s="66" t="s">
        <v>57</v>
      </c>
      <c r="X13" s="66" t="s">
        <v>58</v>
      </c>
      <c r="Y13" s="66" t="s">
        <v>59</v>
      </c>
    </row>
    <row r="14" spans="1:25" s="66" customFormat="1" ht="74.25" customHeight="1" x14ac:dyDescent="0.25">
      <c r="A14" s="135">
        <v>4</v>
      </c>
      <c r="B14" s="144"/>
      <c r="C14" s="136" t="s">
        <v>48</v>
      </c>
      <c r="D14" s="137"/>
      <c r="E14" s="137"/>
      <c r="F14" s="137">
        <v>1</v>
      </c>
      <c r="G14" s="143"/>
      <c r="H14" s="145">
        <v>130000000</v>
      </c>
      <c r="I14" s="145">
        <v>129990000</v>
      </c>
      <c r="J14" s="146">
        <v>129600000</v>
      </c>
      <c r="K14" s="147" t="s">
        <v>74</v>
      </c>
      <c r="L14" s="147" t="s">
        <v>75</v>
      </c>
      <c r="M14" s="130">
        <f t="shared" si="0"/>
        <v>400000</v>
      </c>
      <c r="N14" s="275">
        <v>1</v>
      </c>
      <c r="O14" s="275"/>
      <c r="P14" s="275"/>
      <c r="Q14" s="275"/>
      <c r="R14" s="138">
        <v>1</v>
      </c>
      <c r="S14" s="258" t="s">
        <v>119</v>
      </c>
      <c r="U14" s="66" t="s">
        <v>106</v>
      </c>
      <c r="V14" s="261"/>
    </row>
    <row r="15" spans="1:25" s="66" customFormat="1" ht="80.25" customHeight="1" x14ac:dyDescent="0.25">
      <c r="A15" s="124">
        <v>5</v>
      </c>
      <c r="B15" s="144"/>
      <c r="C15" s="136" t="s">
        <v>51</v>
      </c>
      <c r="D15" s="137"/>
      <c r="E15" s="137">
        <v>1</v>
      </c>
      <c r="F15" s="137"/>
      <c r="G15" s="143"/>
      <c r="H15" s="145">
        <v>2500000000</v>
      </c>
      <c r="I15" s="145">
        <v>2500000000</v>
      </c>
      <c r="J15" s="146">
        <v>2388410000</v>
      </c>
      <c r="K15" s="147" t="s">
        <v>115</v>
      </c>
      <c r="L15" s="147" t="s">
        <v>116</v>
      </c>
      <c r="M15" s="130">
        <f t="shared" si="0"/>
        <v>111590000</v>
      </c>
      <c r="N15" s="275">
        <v>1</v>
      </c>
      <c r="O15" s="275"/>
      <c r="P15" s="275"/>
      <c r="Q15" s="275"/>
      <c r="R15" s="138">
        <v>1</v>
      </c>
      <c r="S15" s="258" t="s">
        <v>119</v>
      </c>
      <c r="V15" s="261"/>
    </row>
    <row r="16" spans="1:25" s="66" customFormat="1" ht="104.25" customHeight="1" x14ac:dyDescent="0.25">
      <c r="A16" s="135">
        <v>6</v>
      </c>
      <c r="B16" s="144"/>
      <c r="C16" s="136" t="s">
        <v>54</v>
      </c>
      <c r="D16" s="137"/>
      <c r="E16" s="137"/>
      <c r="F16" s="137">
        <v>1</v>
      </c>
      <c r="G16" s="143"/>
      <c r="H16" s="145">
        <v>130000000</v>
      </c>
      <c r="I16" s="145">
        <v>129990000</v>
      </c>
      <c r="J16" s="146">
        <v>129654000</v>
      </c>
      <c r="K16" s="147" t="s">
        <v>97</v>
      </c>
      <c r="L16" s="147" t="s">
        <v>98</v>
      </c>
      <c r="M16" s="130">
        <f t="shared" si="0"/>
        <v>346000</v>
      </c>
      <c r="N16" s="275">
        <v>1</v>
      </c>
      <c r="O16" s="275"/>
      <c r="P16" s="275"/>
      <c r="Q16" s="275"/>
      <c r="R16" s="138">
        <v>1</v>
      </c>
      <c r="S16" s="258" t="s">
        <v>119</v>
      </c>
      <c r="U16" s="66" t="s">
        <v>106</v>
      </c>
      <c r="V16" s="261"/>
    </row>
    <row r="17" spans="1:24" s="66" customFormat="1" ht="47.25" x14ac:dyDescent="0.25">
      <c r="A17" s="124">
        <v>7</v>
      </c>
      <c r="B17" s="144"/>
      <c r="C17" s="136" t="s">
        <v>41</v>
      </c>
      <c r="D17" s="137"/>
      <c r="E17" s="137">
        <v>1</v>
      </c>
      <c r="F17" s="137"/>
      <c r="G17" s="143"/>
      <c r="H17" s="145">
        <v>13500000000</v>
      </c>
      <c r="I17" s="145">
        <v>13482170000</v>
      </c>
      <c r="J17" s="146">
        <v>13002133000</v>
      </c>
      <c r="K17" s="147" t="s">
        <v>60</v>
      </c>
      <c r="L17" s="147" t="s">
        <v>61</v>
      </c>
      <c r="M17" s="130">
        <f t="shared" si="0"/>
        <v>497867000</v>
      </c>
      <c r="N17" s="275"/>
      <c r="O17" s="275"/>
      <c r="P17" s="275">
        <v>1</v>
      </c>
      <c r="Q17" s="275"/>
      <c r="R17" s="138">
        <v>1</v>
      </c>
      <c r="S17" s="258" t="s">
        <v>119</v>
      </c>
      <c r="V17" s="261"/>
      <c r="X17" s="271"/>
    </row>
    <row r="18" spans="1:24" s="66" customFormat="1" ht="94.5" x14ac:dyDescent="0.25">
      <c r="A18" s="135">
        <v>8</v>
      </c>
      <c r="B18" s="144"/>
      <c r="C18" s="136" t="s">
        <v>44</v>
      </c>
      <c r="D18" s="137"/>
      <c r="E18" s="137"/>
      <c r="F18" s="137">
        <v>1</v>
      </c>
      <c r="G18" s="143"/>
      <c r="H18" s="145">
        <v>450000000</v>
      </c>
      <c r="I18" s="145">
        <v>449870000</v>
      </c>
      <c r="J18" s="146">
        <v>399960000</v>
      </c>
      <c r="K18" s="147" t="s">
        <v>127</v>
      </c>
      <c r="L18" s="147" t="s">
        <v>139</v>
      </c>
      <c r="M18" s="130">
        <f t="shared" si="0"/>
        <v>50040000</v>
      </c>
      <c r="N18" s="275">
        <v>1</v>
      </c>
      <c r="O18" s="275"/>
      <c r="P18" s="275"/>
      <c r="Q18" s="275"/>
      <c r="R18" s="138">
        <v>1</v>
      </c>
      <c r="S18" s="258" t="s">
        <v>119</v>
      </c>
      <c r="V18" s="1"/>
      <c r="W18" s="269">
        <f>H11+H12+H17+H13+H15+H21+H23+H22+H27+H24</f>
        <v>76400000000</v>
      </c>
      <c r="X18" s="269">
        <f>H18+H14+H19+H20+H16+H25+H26</f>
        <v>1270000000</v>
      </c>
    </row>
    <row r="19" spans="1:24" s="66" customFormat="1" ht="63" x14ac:dyDescent="0.25">
      <c r="A19" s="124">
        <v>9</v>
      </c>
      <c r="B19" s="144"/>
      <c r="C19" s="136" t="s">
        <v>52</v>
      </c>
      <c r="D19" s="137"/>
      <c r="E19" s="137"/>
      <c r="F19" s="137">
        <v>1</v>
      </c>
      <c r="G19" s="143"/>
      <c r="H19" s="145">
        <v>130000000</v>
      </c>
      <c r="I19" s="145">
        <v>129990000</v>
      </c>
      <c r="J19" s="146">
        <v>128299000</v>
      </c>
      <c r="K19" s="147" t="s">
        <v>129</v>
      </c>
      <c r="L19" s="147" t="s">
        <v>130</v>
      </c>
      <c r="M19" s="130">
        <f t="shared" si="0"/>
        <v>1701000</v>
      </c>
      <c r="N19" s="275">
        <v>1</v>
      </c>
      <c r="O19" s="275"/>
      <c r="P19" s="275"/>
      <c r="Q19" s="275"/>
      <c r="R19" s="138">
        <v>1</v>
      </c>
      <c r="S19" s="258" t="s">
        <v>119</v>
      </c>
    </row>
    <row r="20" spans="1:24" s="66" customFormat="1" ht="47.25" x14ac:dyDescent="0.25">
      <c r="A20" s="135">
        <v>10</v>
      </c>
      <c r="B20" s="144"/>
      <c r="C20" s="136" t="s">
        <v>53</v>
      </c>
      <c r="D20" s="137"/>
      <c r="E20" s="137"/>
      <c r="F20" s="137">
        <v>1</v>
      </c>
      <c r="G20" s="143"/>
      <c r="H20" s="145">
        <v>130000000</v>
      </c>
      <c r="I20" s="145">
        <v>129990000</v>
      </c>
      <c r="J20" s="146">
        <v>128700000</v>
      </c>
      <c r="K20" s="147" t="s">
        <v>117</v>
      </c>
      <c r="L20" s="147" t="s">
        <v>118</v>
      </c>
      <c r="M20" s="130">
        <f t="shared" si="0"/>
        <v>1300000</v>
      </c>
      <c r="N20" s="275">
        <v>1</v>
      </c>
      <c r="O20" s="275"/>
      <c r="P20" s="275"/>
      <c r="Q20" s="275"/>
      <c r="R20" s="138">
        <v>1</v>
      </c>
      <c r="S20" s="258" t="s">
        <v>119</v>
      </c>
    </row>
    <row r="21" spans="1:24" s="66" customFormat="1" ht="94.5" x14ac:dyDescent="0.25">
      <c r="A21" s="124">
        <v>11</v>
      </c>
      <c r="B21" s="144"/>
      <c r="C21" s="136" t="s">
        <v>80</v>
      </c>
      <c r="D21" s="137"/>
      <c r="E21" s="137">
        <v>1</v>
      </c>
      <c r="F21" s="137"/>
      <c r="G21" s="143"/>
      <c r="H21" s="145">
        <v>1700000000</v>
      </c>
      <c r="I21" s="145">
        <v>1692823000</v>
      </c>
      <c r="J21" s="146">
        <v>1512000000</v>
      </c>
      <c r="K21" s="147" t="s">
        <v>113</v>
      </c>
      <c r="L21" s="147" t="s">
        <v>114</v>
      </c>
      <c r="M21" s="130">
        <f t="shared" si="0"/>
        <v>188000000</v>
      </c>
      <c r="N21" s="275">
        <v>1</v>
      </c>
      <c r="O21" s="275"/>
      <c r="P21" s="275"/>
      <c r="Q21" s="275"/>
      <c r="R21" s="138">
        <v>1</v>
      </c>
      <c r="S21" s="258" t="s">
        <v>119</v>
      </c>
      <c r="V21" s="261"/>
    </row>
    <row r="22" spans="1:24" s="1" customFormat="1" ht="78.75" x14ac:dyDescent="0.25">
      <c r="A22" s="135">
        <v>12</v>
      </c>
      <c r="B22" s="221"/>
      <c r="C22" s="136" t="s">
        <v>94</v>
      </c>
      <c r="D22" s="137"/>
      <c r="E22" s="137">
        <v>1</v>
      </c>
      <c r="F22" s="137"/>
      <c r="G22" s="143"/>
      <c r="H22" s="145">
        <v>2500000000</v>
      </c>
      <c r="I22" s="145">
        <v>2498781000</v>
      </c>
      <c r="J22" s="256">
        <v>2222077000</v>
      </c>
      <c r="K22" s="216" t="s">
        <v>121</v>
      </c>
      <c r="L22" s="216" t="s">
        <v>122</v>
      </c>
      <c r="M22" s="130">
        <f>H22-J22</f>
        <v>277923000</v>
      </c>
      <c r="N22" s="279">
        <v>1</v>
      </c>
      <c r="O22" s="279"/>
      <c r="P22" s="279"/>
      <c r="Q22" s="279"/>
      <c r="R22" s="138">
        <v>1</v>
      </c>
      <c r="S22" s="258" t="s">
        <v>119</v>
      </c>
      <c r="V22" s="261"/>
    </row>
    <row r="23" spans="1:24" s="1" customFormat="1" ht="78.75" x14ac:dyDescent="0.25">
      <c r="A23" s="124">
        <v>13</v>
      </c>
      <c r="B23" s="149"/>
      <c r="C23" s="125" t="s">
        <v>92</v>
      </c>
      <c r="D23" s="126"/>
      <c r="E23" s="126">
        <v>1</v>
      </c>
      <c r="F23" s="126"/>
      <c r="G23" s="150"/>
      <c r="H23" s="151">
        <v>2300000000</v>
      </c>
      <c r="I23" s="151">
        <v>2255530000</v>
      </c>
      <c r="J23" s="257">
        <v>2135000000</v>
      </c>
      <c r="K23" s="152" t="s">
        <v>123</v>
      </c>
      <c r="L23" s="152" t="s">
        <v>124</v>
      </c>
      <c r="M23" s="130">
        <f t="shared" si="0"/>
        <v>165000000</v>
      </c>
      <c r="N23" s="278">
        <v>1</v>
      </c>
      <c r="O23" s="279"/>
      <c r="P23" s="278"/>
      <c r="Q23" s="278"/>
      <c r="R23" s="127">
        <v>1</v>
      </c>
      <c r="S23" s="254" t="s">
        <v>119</v>
      </c>
      <c r="V23" s="261"/>
    </row>
    <row r="24" spans="1:24" s="1" customFormat="1" ht="63" x14ac:dyDescent="0.25">
      <c r="A24" s="135">
        <v>14</v>
      </c>
      <c r="B24" s="221"/>
      <c r="C24" s="136" t="s">
        <v>112</v>
      </c>
      <c r="D24" s="137"/>
      <c r="E24" s="137">
        <v>1</v>
      </c>
      <c r="F24" s="137"/>
      <c r="G24" s="143"/>
      <c r="H24" s="145">
        <v>8400000000</v>
      </c>
      <c r="I24" s="145">
        <v>8362757000</v>
      </c>
      <c r="J24" s="256">
        <v>7982966000</v>
      </c>
      <c r="K24" s="216" t="s">
        <v>146</v>
      </c>
      <c r="L24" s="216" t="s">
        <v>147</v>
      </c>
      <c r="M24" s="130">
        <f>H24-J24</f>
        <v>417034000</v>
      </c>
      <c r="N24" s="279">
        <v>1</v>
      </c>
      <c r="O24" s="279"/>
      <c r="P24" s="279"/>
      <c r="Q24" s="279"/>
      <c r="R24" s="138">
        <v>1</v>
      </c>
      <c r="S24" s="138" t="s">
        <v>76</v>
      </c>
    </row>
    <row r="25" spans="1:24" s="1" customFormat="1" ht="63" x14ac:dyDescent="0.25">
      <c r="A25" s="280">
        <v>15</v>
      </c>
      <c r="B25" s="281"/>
      <c r="C25" s="282" t="s">
        <v>104</v>
      </c>
      <c r="D25" s="283"/>
      <c r="E25" s="283"/>
      <c r="F25" s="283">
        <v>1</v>
      </c>
      <c r="G25" s="284"/>
      <c r="H25" s="285">
        <v>150000000</v>
      </c>
      <c r="I25" s="285">
        <v>150000000</v>
      </c>
      <c r="J25" s="286"/>
      <c r="K25" s="286"/>
      <c r="L25" s="286"/>
      <c r="M25" s="287"/>
      <c r="N25" s="288">
        <v>1</v>
      </c>
      <c r="O25" s="288"/>
      <c r="P25" s="288"/>
      <c r="Q25" s="288">
        <v>1</v>
      </c>
      <c r="R25" s="289"/>
      <c r="S25" s="289" t="s">
        <v>155</v>
      </c>
    </row>
    <row r="26" spans="1:24" s="1" customFormat="1" ht="31.5" x14ac:dyDescent="0.25">
      <c r="A26" s="284">
        <v>16</v>
      </c>
      <c r="B26" s="281"/>
      <c r="C26" s="282" t="s">
        <v>105</v>
      </c>
      <c r="D26" s="283"/>
      <c r="E26" s="283"/>
      <c r="F26" s="283">
        <v>1</v>
      </c>
      <c r="G26" s="284"/>
      <c r="H26" s="285">
        <v>150000000</v>
      </c>
      <c r="I26" s="285">
        <v>150000000</v>
      </c>
      <c r="J26" s="286"/>
      <c r="K26" s="286"/>
      <c r="L26" s="286"/>
      <c r="M26" s="287"/>
      <c r="N26" s="288">
        <v>1</v>
      </c>
      <c r="O26" s="288"/>
      <c r="P26" s="288"/>
      <c r="Q26" s="288">
        <v>1</v>
      </c>
      <c r="R26" s="289"/>
      <c r="S26" s="289" t="s">
        <v>155</v>
      </c>
    </row>
    <row r="27" spans="1:24" s="1" customFormat="1" ht="63" x14ac:dyDescent="0.25">
      <c r="A27" s="280">
        <v>17</v>
      </c>
      <c r="B27" s="281"/>
      <c r="C27" s="282" t="s">
        <v>111</v>
      </c>
      <c r="D27" s="283"/>
      <c r="E27" s="283">
        <v>1</v>
      </c>
      <c r="F27" s="283"/>
      <c r="G27" s="284"/>
      <c r="H27" s="285">
        <v>3500000000</v>
      </c>
      <c r="I27" s="285">
        <v>3495164000</v>
      </c>
      <c r="J27" s="286"/>
      <c r="K27" s="286"/>
      <c r="L27" s="286"/>
      <c r="M27" s="287"/>
      <c r="N27" s="288">
        <v>1</v>
      </c>
      <c r="O27" s="288"/>
      <c r="P27" s="288"/>
      <c r="Q27" s="288">
        <v>1</v>
      </c>
      <c r="R27" s="289"/>
      <c r="S27" s="289" t="s">
        <v>150</v>
      </c>
    </row>
    <row r="28" spans="1:24" s="1" customFormat="1" ht="47.25" x14ac:dyDescent="0.25">
      <c r="A28" s="284"/>
      <c r="B28" s="281"/>
      <c r="C28" s="282" t="s">
        <v>148</v>
      </c>
      <c r="D28" s="283"/>
      <c r="E28" s="283"/>
      <c r="F28" s="283">
        <v>1</v>
      </c>
      <c r="G28" s="284"/>
      <c r="H28" s="285">
        <v>200000000</v>
      </c>
      <c r="I28" s="285">
        <v>199793000</v>
      </c>
      <c r="J28" s="286"/>
      <c r="K28" s="286"/>
      <c r="L28" s="286"/>
      <c r="M28" s="291"/>
      <c r="N28" s="288">
        <v>1</v>
      </c>
      <c r="O28" s="288"/>
      <c r="P28" s="288"/>
      <c r="Q28" s="288">
        <v>1</v>
      </c>
      <c r="R28" s="289"/>
      <c r="S28" s="289" t="s">
        <v>132</v>
      </c>
    </row>
    <row r="29" spans="1:24" s="1" customFormat="1" ht="47.25" x14ac:dyDescent="0.25">
      <c r="A29" s="284"/>
      <c r="B29" s="281"/>
      <c r="C29" s="282" t="s">
        <v>151</v>
      </c>
      <c r="D29" s="283"/>
      <c r="E29" s="283">
        <v>1</v>
      </c>
      <c r="F29" s="283"/>
      <c r="G29" s="284"/>
      <c r="H29" s="285">
        <v>18034000000</v>
      </c>
      <c r="I29" s="285">
        <v>18028709000</v>
      </c>
      <c r="J29" s="286"/>
      <c r="K29" s="286"/>
      <c r="L29" s="286"/>
      <c r="M29" s="291"/>
      <c r="N29" s="288">
        <v>1</v>
      </c>
      <c r="O29" s="288"/>
      <c r="P29" s="288"/>
      <c r="Q29" s="288">
        <v>1</v>
      </c>
      <c r="R29" s="289"/>
      <c r="S29" s="289" t="s">
        <v>36</v>
      </c>
    </row>
    <row r="30" spans="1:24" s="1" customFormat="1" ht="15.75" x14ac:dyDescent="0.25">
      <c r="A30" s="135"/>
      <c r="B30" s="221"/>
      <c r="C30" s="136"/>
      <c r="D30" s="137"/>
      <c r="E30" s="137"/>
      <c r="F30" s="137"/>
      <c r="G30" s="143"/>
      <c r="H30" s="145"/>
      <c r="I30" s="145"/>
      <c r="J30" s="216"/>
      <c r="K30" s="216"/>
      <c r="L30" s="216"/>
      <c r="M30" s="154"/>
      <c r="N30" s="154"/>
      <c r="O30" s="154"/>
      <c r="P30" s="154"/>
      <c r="Q30" s="154"/>
      <c r="R30" s="138"/>
      <c r="S30" s="138"/>
    </row>
    <row r="31" spans="1:24" s="1" customFormat="1" ht="15.75" x14ac:dyDescent="0.25">
      <c r="A31" s="155"/>
      <c r="B31" s="512" t="s">
        <v>70</v>
      </c>
      <c r="C31" s="513"/>
      <c r="D31" s="155">
        <f t="shared" ref="D31:S31" si="1">SUM(D11:D30)</f>
        <v>0</v>
      </c>
      <c r="E31" s="155">
        <f t="shared" si="1"/>
        <v>11</v>
      </c>
      <c r="F31" s="155">
        <f t="shared" si="1"/>
        <v>8</v>
      </c>
      <c r="G31" s="155">
        <f t="shared" si="1"/>
        <v>0</v>
      </c>
      <c r="H31" s="250">
        <f t="shared" si="1"/>
        <v>95904000000</v>
      </c>
      <c r="I31" s="250">
        <f t="shared" si="1"/>
        <v>95712397000</v>
      </c>
      <c r="J31" s="250">
        <f t="shared" si="1"/>
        <v>70596430000</v>
      </c>
      <c r="K31" s="250">
        <f t="shared" si="1"/>
        <v>0</v>
      </c>
      <c r="L31" s="250">
        <f t="shared" si="1"/>
        <v>0</v>
      </c>
      <c r="M31" s="250">
        <f t="shared" si="1"/>
        <v>3273570000</v>
      </c>
      <c r="N31" s="155">
        <f t="shared" si="1"/>
        <v>15</v>
      </c>
      <c r="O31" s="155">
        <f t="shared" si="1"/>
        <v>0</v>
      </c>
      <c r="P31" s="155">
        <f t="shared" si="1"/>
        <v>4</v>
      </c>
      <c r="Q31" s="155">
        <f t="shared" si="1"/>
        <v>5</v>
      </c>
      <c r="R31" s="155">
        <f t="shared" si="1"/>
        <v>14</v>
      </c>
      <c r="S31" s="155">
        <f t="shared" si="1"/>
        <v>0</v>
      </c>
    </row>
    <row r="32" spans="1:24" s="1" customFormat="1" ht="15.75" x14ac:dyDescent="0.25">
      <c r="A32" s="252" t="s">
        <v>100</v>
      </c>
      <c r="B32" s="514" t="s">
        <v>68</v>
      </c>
      <c r="C32" s="515"/>
      <c r="D32" s="143"/>
      <c r="E32" s="143"/>
      <c r="F32" s="143"/>
      <c r="G32" s="143"/>
      <c r="H32" s="139"/>
      <c r="I32" s="139"/>
      <c r="J32" s="239"/>
      <c r="K32" s="240"/>
      <c r="L32" s="240"/>
      <c r="M32" s="241"/>
      <c r="N32" s="239"/>
      <c r="O32" s="239"/>
      <c r="P32" s="239"/>
      <c r="Q32" s="242"/>
      <c r="R32" s="240"/>
      <c r="S32" s="240"/>
    </row>
    <row r="33" spans="1:22" s="1" customFormat="1" ht="110.25" x14ac:dyDescent="0.25">
      <c r="A33" s="124">
        <v>1</v>
      </c>
      <c r="B33" s="162"/>
      <c r="C33" s="163" t="s">
        <v>69</v>
      </c>
      <c r="D33" s="134">
        <v>1</v>
      </c>
      <c r="E33" s="134"/>
      <c r="F33" s="134"/>
      <c r="G33" s="134"/>
      <c r="H33" s="164">
        <v>563682000</v>
      </c>
      <c r="I33" s="164">
        <v>560862500</v>
      </c>
      <c r="J33" s="165">
        <v>535370000</v>
      </c>
      <c r="K33" s="152" t="s">
        <v>93</v>
      </c>
      <c r="L33" s="152" t="s">
        <v>107</v>
      </c>
      <c r="M33" s="153">
        <f>H33-J33</f>
        <v>28312000</v>
      </c>
      <c r="N33" s="153">
        <v>1</v>
      </c>
      <c r="O33" s="154"/>
      <c r="P33" s="153"/>
      <c r="Q33" s="153"/>
      <c r="R33" s="127">
        <v>1</v>
      </c>
      <c r="S33" s="127" t="s">
        <v>70</v>
      </c>
      <c r="U33" s="1" t="s">
        <v>106</v>
      </c>
      <c r="V33" s="261"/>
    </row>
    <row r="34" spans="1:22" s="1" customFormat="1" ht="47.25" x14ac:dyDescent="0.25">
      <c r="A34" s="135">
        <v>2</v>
      </c>
      <c r="B34" s="162"/>
      <c r="C34" s="243" t="s">
        <v>103</v>
      </c>
      <c r="D34" s="142"/>
      <c r="E34" s="142"/>
      <c r="F34" s="142">
        <v>1</v>
      </c>
      <c r="G34" s="142"/>
      <c r="H34" s="244">
        <v>300000000</v>
      </c>
      <c r="I34" s="244">
        <v>299900000</v>
      </c>
      <c r="J34" s="172"/>
      <c r="K34" s="216"/>
      <c r="L34" s="216"/>
      <c r="M34" s="154"/>
      <c r="N34" s="154">
        <v>1</v>
      </c>
      <c r="O34" s="154"/>
      <c r="P34" s="154"/>
      <c r="Q34" s="154">
        <v>1</v>
      </c>
      <c r="R34" s="138"/>
      <c r="S34" s="138" t="s">
        <v>134</v>
      </c>
    </row>
    <row r="35" spans="1:22" s="1" customFormat="1" ht="15.75" x14ac:dyDescent="0.25">
      <c r="A35" s="124"/>
      <c r="B35" s="162"/>
      <c r="C35" s="163"/>
      <c r="D35" s="134"/>
      <c r="E35" s="134"/>
      <c r="F35" s="134"/>
      <c r="G35" s="134"/>
      <c r="H35" s="164"/>
      <c r="I35" s="164"/>
      <c r="J35" s="165"/>
      <c r="K35" s="166"/>
      <c r="L35" s="166"/>
      <c r="M35" s="153"/>
      <c r="N35" s="153"/>
      <c r="O35" s="154"/>
      <c r="P35" s="153"/>
      <c r="Q35" s="153"/>
      <c r="R35" s="127"/>
      <c r="S35" s="127"/>
    </row>
    <row r="36" spans="1:22" s="1" customFormat="1" ht="15.75" x14ac:dyDescent="0.25">
      <c r="A36" s="155"/>
      <c r="B36" s="512" t="s">
        <v>20</v>
      </c>
      <c r="C36" s="513"/>
      <c r="D36" s="155">
        <f>SUM(D33:D35)</f>
        <v>1</v>
      </c>
      <c r="E36" s="155">
        <f t="shared" ref="E36:L36" si="2">SUM(E33:E35)</f>
        <v>0</v>
      </c>
      <c r="F36" s="155">
        <f t="shared" si="2"/>
        <v>1</v>
      </c>
      <c r="G36" s="155">
        <f t="shared" si="2"/>
        <v>0</v>
      </c>
      <c r="H36" s="157">
        <f>SUM(H33:H35)</f>
        <v>863682000</v>
      </c>
      <c r="I36" s="157">
        <f>SUM(I33:I35)</f>
        <v>860762500</v>
      </c>
      <c r="J36" s="157">
        <f>SUM(J33:J35)</f>
        <v>535370000</v>
      </c>
      <c r="K36" s="158">
        <f t="shared" si="2"/>
        <v>0</v>
      </c>
      <c r="L36" s="158">
        <f t="shared" si="2"/>
        <v>0</v>
      </c>
      <c r="M36" s="157">
        <f>SUM(M33:M35)</f>
        <v>28312000</v>
      </c>
      <c r="N36" s="161">
        <f>SUM(N33:N35)</f>
        <v>2</v>
      </c>
      <c r="O36" s="167"/>
      <c r="P36" s="161">
        <f>SUM(P33:P35)</f>
        <v>0</v>
      </c>
      <c r="Q36" s="161">
        <f>SUM(Q33:Q35)</f>
        <v>1</v>
      </c>
      <c r="R36" s="158">
        <f>SUM(R33:R35)</f>
        <v>1</v>
      </c>
      <c r="S36" s="158">
        <f>SUM(S33:S35)</f>
        <v>0</v>
      </c>
    </row>
    <row r="37" spans="1:22" s="66" customFormat="1" ht="15.75" x14ac:dyDescent="0.25">
      <c r="A37" s="252" t="s">
        <v>101</v>
      </c>
      <c r="B37" s="514" t="s">
        <v>95</v>
      </c>
      <c r="C37" s="515"/>
      <c r="D37" s="143"/>
      <c r="E37" s="143"/>
      <c r="F37" s="143"/>
      <c r="G37" s="143"/>
      <c r="H37" s="239"/>
      <c r="I37" s="239"/>
      <c r="J37" s="239"/>
      <c r="K37" s="240"/>
      <c r="L37" s="240"/>
      <c r="M37" s="239"/>
      <c r="N37" s="240"/>
      <c r="O37" s="240"/>
      <c r="P37" s="240"/>
      <c r="Q37" s="242"/>
      <c r="R37" s="240"/>
      <c r="S37" s="240"/>
    </row>
    <row r="38" spans="1:22" ht="63" x14ac:dyDescent="0.25">
      <c r="A38" s="135">
        <v>1</v>
      </c>
      <c r="B38" s="168"/>
      <c r="C38" s="162" t="s">
        <v>96</v>
      </c>
      <c r="D38" s="142">
        <v>1</v>
      </c>
      <c r="E38" s="142"/>
      <c r="F38" s="142"/>
      <c r="G38" s="169"/>
      <c r="H38" s="255">
        <v>300000000</v>
      </c>
      <c r="I38" s="224">
        <v>299700000</v>
      </c>
      <c r="J38" s="225">
        <v>267000000</v>
      </c>
      <c r="K38" s="224" t="s">
        <v>125</v>
      </c>
      <c r="L38" s="259" t="s">
        <v>126</v>
      </c>
      <c r="M38" s="268">
        <f>H38-J38</f>
        <v>33000000</v>
      </c>
      <c r="N38" s="226">
        <v>1</v>
      </c>
      <c r="O38" s="226"/>
      <c r="P38" s="226"/>
      <c r="Q38" s="226"/>
      <c r="R38" s="227">
        <v>1</v>
      </c>
      <c r="S38" s="230" t="s">
        <v>72</v>
      </c>
      <c r="T38" s="2"/>
    </row>
    <row r="39" spans="1:22" ht="15.75" x14ac:dyDescent="0.25">
      <c r="A39" s="135">
        <v>2</v>
      </c>
      <c r="B39" s="168"/>
      <c r="C39" s="162" t="s">
        <v>120</v>
      </c>
      <c r="D39" s="142">
        <v>1</v>
      </c>
      <c r="E39" s="142"/>
      <c r="F39" s="142"/>
      <c r="G39" s="169"/>
      <c r="H39" s="255">
        <v>225000000</v>
      </c>
      <c r="I39" s="224">
        <v>225000000</v>
      </c>
      <c r="J39" s="225"/>
      <c r="K39" s="224"/>
      <c r="L39" s="226"/>
      <c r="M39" s="226"/>
      <c r="N39" s="226">
        <v>1</v>
      </c>
      <c r="O39" s="226"/>
      <c r="P39" s="226"/>
      <c r="Q39" s="226">
        <v>1</v>
      </c>
      <c r="R39" s="227"/>
      <c r="S39" s="230" t="s">
        <v>154</v>
      </c>
      <c r="T39" s="2"/>
    </row>
    <row r="40" spans="1:22" ht="15.75" x14ac:dyDescent="0.25">
      <c r="A40" s="135"/>
      <c r="B40" s="168"/>
      <c r="C40" s="162"/>
      <c r="D40" s="142"/>
      <c r="E40" s="142"/>
      <c r="F40" s="142"/>
      <c r="G40" s="169"/>
      <c r="H40" s="170"/>
      <c r="I40" s="171"/>
      <c r="J40" s="172"/>
      <c r="K40" s="171"/>
      <c r="L40" s="173"/>
      <c r="M40" s="173"/>
      <c r="N40" s="173"/>
      <c r="O40" s="173"/>
      <c r="P40" s="173"/>
      <c r="Q40" s="173"/>
      <c r="R40" s="135"/>
      <c r="S40" s="143"/>
      <c r="T40" s="2"/>
    </row>
    <row r="41" spans="1:22" ht="15.75" x14ac:dyDescent="0.25">
      <c r="A41" s="222"/>
      <c r="B41" s="512" t="s">
        <v>20</v>
      </c>
      <c r="C41" s="513"/>
      <c r="D41" s="228">
        <f>SUM(D38:D40)</f>
        <v>2</v>
      </c>
      <c r="E41" s="228">
        <f t="shared" ref="E41:S41" si="3">SUM(E38:E40)</f>
        <v>0</v>
      </c>
      <c r="F41" s="228">
        <f t="shared" si="3"/>
        <v>0</v>
      </c>
      <c r="G41" s="228">
        <f t="shared" si="3"/>
        <v>0</v>
      </c>
      <c r="H41" s="229">
        <f t="shared" si="3"/>
        <v>525000000</v>
      </c>
      <c r="I41" s="229">
        <f t="shared" si="3"/>
        <v>524700000</v>
      </c>
      <c r="J41" s="229">
        <f t="shared" si="3"/>
        <v>267000000</v>
      </c>
      <c r="K41" s="228">
        <f t="shared" si="3"/>
        <v>0</v>
      </c>
      <c r="L41" s="228">
        <f t="shared" si="3"/>
        <v>0</v>
      </c>
      <c r="M41" s="229">
        <f t="shared" si="3"/>
        <v>33000000</v>
      </c>
      <c r="N41" s="228">
        <f t="shared" si="3"/>
        <v>2</v>
      </c>
      <c r="O41" s="228">
        <f t="shared" si="3"/>
        <v>0</v>
      </c>
      <c r="P41" s="228">
        <f t="shared" si="3"/>
        <v>0</v>
      </c>
      <c r="Q41" s="228">
        <f t="shared" si="3"/>
        <v>1</v>
      </c>
      <c r="R41" s="228">
        <f t="shared" si="3"/>
        <v>1</v>
      </c>
      <c r="S41" s="228">
        <f t="shared" si="3"/>
        <v>0</v>
      </c>
      <c r="T41" s="2"/>
    </row>
    <row r="42" spans="1:22" ht="15.75" x14ac:dyDescent="0.25">
      <c r="A42" s="253" t="s">
        <v>108</v>
      </c>
      <c r="B42" s="518" t="s">
        <v>109</v>
      </c>
      <c r="C42" s="519"/>
      <c r="D42" s="245"/>
      <c r="E42" s="245"/>
      <c r="F42" s="245"/>
      <c r="G42" s="246"/>
      <c r="H42" s="171"/>
      <c r="I42" s="171"/>
      <c r="J42" s="172"/>
      <c r="K42" s="171"/>
      <c r="L42" s="173"/>
      <c r="M42" s="173"/>
      <c r="N42" s="173"/>
      <c r="O42" s="173"/>
      <c r="P42" s="173"/>
      <c r="Q42" s="173"/>
      <c r="R42" s="135"/>
      <c r="S42" s="143"/>
      <c r="T42" s="2"/>
    </row>
    <row r="43" spans="1:22" ht="47.25" x14ac:dyDescent="0.25">
      <c r="A43" s="135">
        <v>1</v>
      </c>
      <c r="B43" s="223"/>
      <c r="C43" s="216" t="s">
        <v>110</v>
      </c>
      <c r="D43" s="245"/>
      <c r="E43" s="245"/>
      <c r="F43" s="245"/>
      <c r="G43" s="246">
        <v>1</v>
      </c>
      <c r="H43" s="171">
        <v>460000000</v>
      </c>
      <c r="I43" s="171">
        <v>305910000</v>
      </c>
      <c r="J43" s="172"/>
      <c r="K43" s="171"/>
      <c r="L43" s="173"/>
      <c r="M43" s="173"/>
      <c r="N43" s="173">
        <v>1</v>
      </c>
      <c r="O43" s="173"/>
      <c r="P43" s="173"/>
      <c r="Q43" s="173">
        <v>1</v>
      </c>
      <c r="R43" s="135"/>
      <c r="S43" s="138" t="s">
        <v>153</v>
      </c>
      <c r="T43" s="2"/>
    </row>
    <row r="44" spans="1:22" ht="63" x14ac:dyDescent="0.25">
      <c r="A44" s="135">
        <v>2</v>
      </c>
      <c r="B44" s="223"/>
      <c r="C44" s="216" t="s">
        <v>131</v>
      </c>
      <c r="D44" s="245">
        <v>1</v>
      </c>
      <c r="E44" s="245"/>
      <c r="F44" s="245"/>
      <c r="G44" s="246"/>
      <c r="H44" s="171">
        <v>1050000000</v>
      </c>
      <c r="I44" s="171">
        <v>1039000000</v>
      </c>
      <c r="J44" s="172"/>
      <c r="K44" s="171"/>
      <c r="L44" s="173"/>
      <c r="M44" s="173"/>
      <c r="N44" s="173">
        <v>1</v>
      </c>
      <c r="O44" s="173"/>
      <c r="P44" s="173"/>
      <c r="Q44" s="173">
        <v>1</v>
      </c>
      <c r="R44" s="135"/>
      <c r="S44" s="265" t="s">
        <v>152</v>
      </c>
      <c r="T44" s="2"/>
    </row>
    <row r="45" spans="1:22" ht="15.75" x14ac:dyDescent="0.25">
      <c r="A45" s="222"/>
      <c r="B45" s="247"/>
      <c r="C45" s="248"/>
      <c r="D45" s="249">
        <f t="shared" ref="D45:M45" si="4">SUM(D43:D44)</f>
        <v>1</v>
      </c>
      <c r="E45" s="249">
        <f t="shared" si="4"/>
        <v>0</v>
      </c>
      <c r="F45" s="249">
        <f t="shared" si="4"/>
        <v>0</v>
      </c>
      <c r="G45" s="249">
        <f t="shared" si="4"/>
        <v>1</v>
      </c>
      <c r="H45" s="251">
        <f t="shared" si="4"/>
        <v>1510000000</v>
      </c>
      <c r="I45" s="251">
        <f t="shared" si="4"/>
        <v>1344910000</v>
      </c>
      <c r="J45" s="249">
        <f t="shared" si="4"/>
        <v>0</v>
      </c>
      <c r="K45" s="249">
        <f t="shared" si="4"/>
        <v>0</v>
      </c>
      <c r="L45" s="249">
        <f t="shared" si="4"/>
        <v>0</v>
      </c>
      <c r="M45" s="249">
        <f t="shared" si="4"/>
        <v>0</v>
      </c>
      <c r="N45" s="249">
        <f>SUM(N43:N44)</f>
        <v>2</v>
      </c>
      <c r="O45" s="249">
        <f t="shared" ref="O45:R45" si="5">SUM(O43:O44)</f>
        <v>0</v>
      </c>
      <c r="P45" s="249">
        <f t="shared" si="5"/>
        <v>0</v>
      </c>
      <c r="Q45" s="249">
        <f t="shared" si="5"/>
        <v>2</v>
      </c>
      <c r="R45" s="249">
        <f t="shared" si="5"/>
        <v>0</v>
      </c>
      <c r="S45" s="222"/>
      <c r="T45" s="2"/>
    </row>
    <row r="46" spans="1:22" ht="15.75" x14ac:dyDescent="0.25">
      <c r="A46" s="253" t="s">
        <v>136</v>
      </c>
      <c r="B46" s="518" t="s">
        <v>135</v>
      </c>
      <c r="C46" s="519"/>
      <c r="D46" s="245"/>
      <c r="E46" s="245"/>
      <c r="F46" s="245"/>
      <c r="G46" s="246"/>
      <c r="H46" s="171"/>
      <c r="I46" s="171"/>
      <c r="J46" s="172"/>
      <c r="K46" s="171"/>
      <c r="L46" s="173"/>
      <c r="M46" s="173"/>
      <c r="N46" s="173"/>
      <c r="O46" s="173"/>
      <c r="P46" s="173"/>
      <c r="Q46" s="173"/>
      <c r="R46" s="135"/>
      <c r="S46" s="143"/>
      <c r="T46" s="2"/>
    </row>
    <row r="47" spans="1:22" ht="31.5" x14ac:dyDescent="0.25">
      <c r="A47" s="135">
        <v>1</v>
      </c>
      <c r="B47" s="223"/>
      <c r="C47" s="216" t="s">
        <v>137</v>
      </c>
      <c r="D47" s="245"/>
      <c r="E47" s="245"/>
      <c r="F47" s="245">
        <v>1</v>
      </c>
      <c r="G47" s="246"/>
      <c r="H47" s="171">
        <v>130640000</v>
      </c>
      <c r="I47" s="171">
        <v>100110000</v>
      </c>
      <c r="J47" s="172"/>
      <c r="K47" s="171"/>
      <c r="L47" s="173"/>
      <c r="M47" s="173"/>
      <c r="N47" s="173">
        <v>1</v>
      </c>
      <c r="O47" s="173"/>
      <c r="P47" s="173"/>
      <c r="Q47" s="173">
        <v>1</v>
      </c>
      <c r="R47" s="135"/>
      <c r="S47" s="138" t="s">
        <v>49</v>
      </c>
      <c r="T47" s="2"/>
    </row>
    <row r="48" spans="1:22" ht="31.5" x14ac:dyDescent="0.25">
      <c r="A48" s="135">
        <v>2</v>
      </c>
      <c r="B48" s="223"/>
      <c r="C48" s="216" t="s">
        <v>138</v>
      </c>
      <c r="D48" s="245"/>
      <c r="E48" s="245">
        <v>1</v>
      </c>
      <c r="F48" s="245"/>
      <c r="G48" s="246"/>
      <c r="H48" s="171">
        <v>4000000000</v>
      </c>
      <c r="I48" s="171">
        <v>3939800000</v>
      </c>
      <c r="J48" s="172"/>
      <c r="K48" s="171"/>
      <c r="L48" s="173"/>
      <c r="M48" s="173"/>
      <c r="N48" s="173">
        <v>1</v>
      </c>
      <c r="O48" s="173"/>
      <c r="P48" s="173"/>
      <c r="Q48" s="173">
        <v>1</v>
      </c>
      <c r="R48" s="135"/>
      <c r="S48" s="138" t="s">
        <v>49</v>
      </c>
      <c r="T48" s="2"/>
    </row>
    <row r="49" spans="1:20" ht="15.75" x14ac:dyDescent="0.25">
      <c r="A49" s="135"/>
      <c r="B49" s="223"/>
      <c r="C49" s="216"/>
      <c r="D49" s="245"/>
      <c r="E49" s="245"/>
      <c r="F49" s="245"/>
      <c r="G49" s="246"/>
      <c r="H49" s="171"/>
      <c r="I49" s="171"/>
      <c r="J49" s="172"/>
      <c r="K49" s="171"/>
      <c r="L49" s="173"/>
      <c r="M49" s="173"/>
      <c r="N49" s="173"/>
      <c r="O49" s="173"/>
      <c r="P49" s="173"/>
      <c r="Q49" s="173"/>
      <c r="R49" s="135"/>
      <c r="S49" s="138"/>
      <c r="T49" s="2"/>
    </row>
    <row r="50" spans="1:20" ht="15.75" x14ac:dyDescent="0.25">
      <c r="A50" s="253" t="s">
        <v>156</v>
      </c>
      <c r="B50" s="518" t="s">
        <v>144</v>
      </c>
      <c r="C50" s="519"/>
      <c r="D50" s="245"/>
      <c r="E50" s="245"/>
      <c r="F50" s="245"/>
      <c r="G50" s="246"/>
      <c r="H50" s="171"/>
      <c r="I50" s="171"/>
      <c r="J50" s="172"/>
      <c r="K50" s="171"/>
      <c r="L50" s="173"/>
      <c r="M50" s="173"/>
      <c r="N50" s="173"/>
      <c r="O50" s="173"/>
      <c r="P50" s="173"/>
      <c r="Q50" s="173"/>
      <c r="R50" s="135"/>
      <c r="S50" s="138"/>
      <c r="T50" s="2"/>
    </row>
    <row r="51" spans="1:20" ht="15.75" x14ac:dyDescent="0.25">
      <c r="A51" s="135"/>
      <c r="B51" s="223"/>
      <c r="C51" s="216"/>
      <c r="D51" s="245"/>
      <c r="E51" s="245"/>
      <c r="F51" s="245"/>
      <c r="G51" s="246"/>
      <c r="H51" s="171"/>
      <c r="I51" s="171"/>
      <c r="J51" s="172"/>
      <c r="K51" s="171"/>
      <c r="L51" s="173"/>
      <c r="M51" s="173"/>
      <c r="N51" s="173"/>
      <c r="O51" s="173"/>
      <c r="P51" s="173"/>
      <c r="Q51" s="173"/>
      <c r="R51" s="135"/>
      <c r="S51" s="138"/>
      <c r="T51" s="2"/>
    </row>
    <row r="52" spans="1:20" ht="15.75" x14ac:dyDescent="0.25">
      <c r="A52" s="135"/>
      <c r="B52" s="223"/>
      <c r="C52" s="216"/>
      <c r="D52" s="245"/>
      <c r="E52" s="245"/>
      <c r="F52" s="245"/>
      <c r="G52" s="246"/>
      <c r="H52" s="171"/>
      <c r="I52" s="171"/>
      <c r="J52" s="172"/>
      <c r="K52" s="171"/>
      <c r="L52" s="173"/>
      <c r="M52" s="173"/>
      <c r="N52" s="173"/>
      <c r="O52" s="173"/>
      <c r="P52" s="173"/>
      <c r="Q52" s="173"/>
      <c r="R52" s="135"/>
      <c r="S52" s="138"/>
      <c r="T52" s="2"/>
    </row>
    <row r="53" spans="1:20" ht="15.75" x14ac:dyDescent="0.25">
      <c r="A53" s="135"/>
      <c r="B53" s="223"/>
      <c r="C53" s="216"/>
      <c r="D53" s="245"/>
      <c r="E53" s="245"/>
      <c r="F53" s="245"/>
      <c r="G53" s="246"/>
      <c r="H53" s="171"/>
      <c r="I53" s="171"/>
      <c r="J53" s="172"/>
      <c r="K53" s="171"/>
      <c r="L53" s="173"/>
      <c r="M53" s="173"/>
      <c r="N53" s="173"/>
      <c r="O53" s="173"/>
      <c r="P53" s="173"/>
      <c r="Q53" s="173"/>
      <c r="R53" s="135"/>
      <c r="S53" s="138"/>
      <c r="T53" s="2"/>
    </row>
    <row r="54" spans="1:20" ht="15.75" x14ac:dyDescent="0.25">
      <c r="A54" s="135"/>
      <c r="B54" s="168"/>
      <c r="C54" s="216"/>
      <c r="D54" s="245"/>
      <c r="E54" s="245"/>
      <c r="F54" s="245"/>
      <c r="G54" s="246"/>
      <c r="H54" s="171"/>
      <c r="I54" s="171"/>
      <c r="J54" s="172"/>
      <c r="K54" s="171"/>
      <c r="L54" s="173"/>
      <c r="M54" s="173"/>
      <c r="N54" s="173"/>
      <c r="O54" s="173"/>
      <c r="P54" s="173"/>
      <c r="Q54" s="173"/>
      <c r="R54" s="135"/>
      <c r="S54" s="143"/>
      <c r="T54" s="2"/>
    </row>
    <row r="55" spans="1:20" ht="15.75" x14ac:dyDescent="0.25">
      <c r="A55" s="222"/>
      <c r="B55" s="247"/>
      <c r="C55" s="248"/>
      <c r="D55" s="263">
        <f t="shared" ref="D55:H55" si="6">SUM(D47:D54)</f>
        <v>0</v>
      </c>
      <c r="E55" s="263">
        <f t="shared" si="6"/>
        <v>1</v>
      </c>
      <c r="F55" s="251">
        <f t="shared" si="6"/>
        <v>1</v>
      </c>
      <c r="G55" s="263">
        <f t="shared" si="6"/>
        <v>0</v>
      </c>
      <c r="H55" s="251">
        <f t="shared" si="6"/>
        <v>4130640000</v>
      </c>
      <c r="I55" s="251">
        <f>SUM(I47:I54)</f>
        <v>4039910000</v>
      </c>
      <c r="J55" s="263">
        <f t="shared" ref="J55:R55" si="7">SUM(J47:J54)</f>
        <v>0</v>
      </c>
      <c r="K55" s="263">
        <f t="shared" si="7"/>
        <v>0</v>
      </c>
      <c r="L55" s="263">
        <f t="shared" si="7"/>
        <v>0</v>
      </c>
      <c r="M55" s="263">
        <f t="shared" si="7"/>
        <v>0</v>
      </c>
      <c r="N55" s="263">
        <f t="shared" si="7"/>
        <v>2</v>
      </c>
      <c r="O55" s="263">
        <f t="shared" si="7"/>
        <v>0</v>
      </c>
      <c r="P55" s="263">
        <f t="shared" si="7"/>
        <v>0</v>
      </c>
      <c r="Q55" s="263">
        <f t="shared" si="7"/>
        <v>2</v>
      </c>
      <c r="R55" s="263">
        <f t="shared" si="7"/>
        <v>0</v>
      </c>
      <c r="S55" s="222"/>
      <c r="T55" s="2"/>
    </row>
    <row r="56" spans="1:20" ht="15.75" x14ac:dyDescent="0.25">
      <c r="A56" s="135"/>
      <c r="B56" s="168"/>
      <c r="C56" s="216"/>
      <c r="D56" s="245"/>
      <c r="E56" s="245"/>
      <c r="F56" s="245"/>
      <c r="G56" s="246"/>
      <c r="H56" s="171"/>
      <c r="I56" s="171"/>
      <c r="J56" s="172"/>
      <c r="K56" s="171"/>
      <c r="L56" s="173"/>
      <c r="M56" s="173"/>
      <c r="N56" s="173"/>
      <c r="O56" s="173"/>
      <c r="P56" s="173"/>
      <c r="Q56" s="173"/>
      <c r="R56" s="135"/>
      <c r="S56" s="143"/>
      <c r="T56" s="2"/>
    </row>
    <row r="57" spans="1:20" ht="15.75" x14ac:dyDescent="0.25">
      <c r="A57" s="174"/>
      <c r="B57" s="536" t="s">
        <v>21</v>
      </c>
      <c r="C57" s="537"/>
      <c r="D57" s="175">
        <f>D36+D31+D41+D45+D55</f>
        <v>4</v>
      </c>
      <c r="E57" s="175">
        <f t="shared" ref="E57:R57" si="8">E36+E31+E41+E45+E55</f>
        <v>12</v>
      </c>
      <c r="F57" s="175">
        <f t="shared" si="8"/>
        <v>10</v>
      </c>
      <c r="G57" s="175">
        <f t="shared" si="8"/>
        <v>1</v>
      </c>
      <c r="H57" s="175">
        <f t="shared" si="8"/>
        <v>102933322000</v>
      </c>
      <c r="I57" s="175">
        <f t="shared" si="8"/>
        <v>102482679500</v>
      </c>
      <c r="J57" s="175">
        <f t="shared" si="8"/>
        <v>71398800000</v>
      </c>
      <c r="K57" s="175">
        <f t="shared" si="8"/>
        <v>0</v>
      </c>
      <c r="L57" s="175">
        <f t="shared" si="8"/>
        <v>0</v>
      </c>
      <c r="M57" s="175">
        <f t="shared" si="8"/>
        <v>3334882000</v>
      </c>
      <c r="N57" s="175">
        <f t="shared" si="8"/>
        <v>23</v>
      </c>
      <c r="O57" s="175">
        <f t="shared" si="8"/>
        <v>0</v>
      </c>
      <c r="P57" s="175">
        <f t="shared" si="8"/>
        <v>4</v>
      </c>
      <c r="Q57" s="175">
        <f>Q36+Q31+Q41+Q45+Q55</f>
        <v>11</v>
      </c>
      <c r="R57" s="175">
        <f t="shared" si="8"/>
        <v>16</v>
      </c>
      <c r="S57" s="175">
        <f t="shared" ref="S57" si="9">S36+S31+S41</f>
        <v>0</v>
      </c>
      <c r="T57" s="2"/>
    </row>
    <row r="58" spans="1:20" ht="15.75" x14ac:dyDescent="0.25">
      <c r="A58" s="174"/>
      <c r="B58" s="534" t="s">
        <v>28</v>
      </c>
      <c r="C58" s="535"/>
      <c r="D58" s="176"/>
      <c r="E58" s="538">
        <f>D57+E57+F57+G57</f>
        <v>27</v>
      </c>
      <c r="F58" s="538"/>
      <c r="G58" s="177"/>
      <c r="H58" s="178"/>
      <c r="I58" s="178" t="s">
        <v>70</v>
      </c>
      <c r="J58" s="179"/>
      <c r="K58" s="178"/>
      <c r="L58" s="180"/>
      <c r="M58" s="180"/>
      <c r="N58" s="181"/>
      <c r="O58" s="182">
        <f>N57+O57+P57</f>
        <v>27</v>
      </c>
      <c r="P58" s="183"/>
      <c r="Q58" s="510">
        <f>Q57+R57</f>
        <v>27</v>
      </c>
      <c r="R58" s="511"/>
      <c r="S58" s="87"/>
      <c r="T58" s="2"/>
    </row>
    <row r="59" spans="1:20" ht="15.75" x14ac:dyDescent="0.25">
      <c r="A59" s="184"/>
      <c r="B59" s="185"/>
      <c r="C59" s="186"/>
      <c r="D59" s="187"/>
      <c r="E59" s="187"/>
      <c r="F59" s="187"/>
      <c r="G59" s="188"/>
      <c r="H59" s="189"/>
      <c r="I59" s="189"/>
      <c r="J59" s="190"/>
      <c r="K59" s="190"/>
      <c r="L59" s="191"/>
      <c r="M59" s="191"/>
      <c r="N59" s="191"/>
      <c r="O59" s="191"/>
      <c r="P59" s="191"/>
      <c r="Q59" s="191"/>
      <c r="R59" s="187"/>
      <c r="S59" s="187"/>
      <c r="T59" s="2"/>
    </row>
    <row r="60" spans="1:20" ht="15.75" x14ac:dyDescent="0.25">
      <c r="A60" s="184"/>
      <c r="B60" s="185"/>
      <c r="C60" s="186"/>
      <c r="D60" s="187"/>
      <c r="E60" s="187"/>
      <c r="F60" s="187"/>
      <c r="G60" s="187"/>
      <c r="H60" s="192"/>
      <c r="I60" s="193"/>
      <c r="J60" s="193"/>
      <c r="K60" s="191"/>
      <c r="L60" s="193"/>
      <c r="M60" s="193"/>
      <c r="N60" s="193"/>
      <c r="O60" s="193"/>
      <c r="P60" s="193"/>
      <c r="Q60" s="193"/>
      <c r="R60" s="194"/>
      <c r="S60" s="194"/>
      <c r="T60" s="2"/>
    </row>
    <row r="61" spans="1:20" ht="15.75" x14ac:dyDescent="0.25">
      <c r="A61" s="580" t="s">
        <v>55</v>
      </c>
      <c r="B61" s="580"/>
      <c r="C61" s="195" t="s">
        <v>20</v>
      </c>
      <c r="D61" s="187"/>
      <c r="E61" s="187"/>
      <c r="F61" s="187"/>
      <c r="G61" s="187"/>
      <c r="H61" s="196"/>
      <c r="I61" s="196"/>
      <c r="J61" s="196"/>
      <c r="K61" s="191"/>
      <c r="L61" s="197"/>
      <c r="M61" s="532" t="s">
        <v>78</v>
      </c>
      <c r="N61" s="532"/>
      <c r="O61" s="532"/>
      <c r="P61" s="532"/>
      <c r="Q61" s="532"/>
      <c r="R61" s="532"/>
      <c r="S61" s="194"/>
      <c r="T61" s="2"/>
    </row>
    <row r="62" spans="1:20" ht="15.75" x14ac:dyDescent="0.25">
      <c r="A62" s="198" t="s">
        <v>64</v>
      </c>
      <c r="B62" s="199" t="s">
        <v>56</v>
      </c>
      <c r="C62" s="200">
        <f>D57</f>
        <v>4</v>
      </c>
      <c r="D62" s="187"/>
      <c r="E62" s="187"/>
      <c r="F62" s="187"/>
      <c r="G62" s="187"/>
      <c r="H62" s="201"/>
      <c r="I62" s="201"/>
      <c r="J62" s="202"/>
      <c r="K62" s="191"/>
      <c r="M62" s="528" t="s">
        <v>79</v>
      </c>
      <c r="N62" s="528"/>
      <c r="O62" s="528"/>
      <c r="P62" s="528"/>
      <c r="Q62" s="528"/>
      <c r="R62" s="528"/>
      <c r="S62" s="194"/>
      <c r="T62" s="2"/>
    </row>
    <row r="63" spans="1:20" ht="15.75" x14ac:dyDescent="0.25">
      <c r="A63" s="198" t="s">
        <v>65</v>
      </c>
      <c r="B63" s="199" t="s">
        <v>57</v>
      </c>
      <c r="C63" s="200">
        <f>E57</f>
        <v>12</v>
      </c>
      <c r="D63" s="187"/>
      <c r="E63" s="187"/>
      <c r="F63" s="187"/>
      <c r="G63" s="187"/>
      <c r="H63" s="201"/>
      <c r="I63" s="201"/>
      <c r="J63" s="203"/>
      <c r="K63" s="191"/>
      <c r="M63" s="185"/>
      <c r="N63" s="185"/>
      <c r="O63" s="185"/>
      <c r="P63" s="185"/>
      <c r="Q63" s="185"/>
      <c r="R63" s="194"/>
      <c r="S63" s="194"/>
      <c r="T63" s="2"/>
    </row>
    <row r="64" spans="1:20" ht="31.5" x14ac:dyDescent="0.25">
      <c r="A64" s="204" t="s">
        <v>66</v>
      </c>
      <c r="B64" s="205" t="s">
        <v>58</v>
      </c>
      <c r="C64" s="200">
        <f>F57</f>
        <v>10</v>
      </c>
      <c r="D64" s="206"/>
      <c r="E64" s="206"/>
      <c r="F64" s="206"/>
      <c r="G64" s="187"/>
      <c r="H64" s="190"/>
      <c r="I64" s="190"/>
      <c r="J64" s="190"/>
      <c r="K64" s="190"/>
      <c r="M64" s="185"/>
      <c r="N64" s="185"/>
      <c r="O64" s="185"/>
      <c r="P64" s="185"/>
      <c r="Q64" s="185"/>
      <c r="R64" s="194"/>
      <c r="S64" s="194"/>
      <c r="T64" s="2"/>
    </row>
    <row r="65" spans="1:20" ht="15.75" x14ac:dyDescent="0.25">
      <c r="A65" s="204" t="s">
        <v>67</v>
      </c>
      <c r="B65" s="205" t="s">
        <v>59</v>
      </c>
      <c r="C65" s="200">
        <f>G57</f>
        <v>1</v>
      </c>
      <c r="D65" s="206"/>
      <c r="E65" s="206"/>
      <c r="F65" s="206"/>
      <c r="G65" s="187"/>
      <c r="H65" s="197"/>
      <c r="I65" s="197"/>
      <c r="J65" s="192"/>
      <c r="K65" s="192"/>
      <c r="M65" s="185"/>
      <c r="N65" s="185"/>
      <c r="O65" s="185"/>
      <c r="P65" s="185"/>
      <c r="Q65" s="185"/>
      <c r="R65" s="194"/>
      <c r="S65" s="194"/>
      <c r="T65" s="2"/>
    </row>
    <row r="66" spans="1:20" ht="15.75" x14ac:dyDescent="0.25">
      <c r="A66" s="207"/>
      <c r="B66" s="167" t="s">
        <v>20</v>
      </c>
      <c r="C66" s="208">
        <f>SUM(C62:C65)</f>
        <v>27</v>
      </c>
      <c r="D66" s="209"/>
      <c r="E66" s="209"/>
      <c r="F66" s="209"/>
      <c r="G66" s="210"/>
      <c r="H66" s="192"/>
      <c r="I66" s="192"/>
      <c r="J66" s="192"/>
      <c r="K66" s="192"/>
      <c r="M66" s="526" t="s">
        <v>32</v>
      </c>
      <c r="N66" s="526"/>
      <c r="O66" s="526"/>
      <c r="P66" s="526"/>
      <c r="Q66" s="526"/>
      <c r="R66" s="526"/>
      <c r="S66" s="194"/>
      <c r="T66" s="2"/>
    </row>
    <row r="67" spans="1:20" ht="15.75" x14ac:dyDescent="0.25">
      <c r="A67" s="197"/>
      <c r="B67" s="185"/>
      <c r="C67" s="186"/>
      <c r="D67" s="187"/>
      <c r="E67" s="187"/>
      <c r="F67" s="187"/>
      <c r="G67" s="211"/>
      <c r="H67" s="192"/>
      <c r="I67" s="192"/>
      <c r="J67" s="212"/>
      <c r="K67" s="213"/>
      <c r="M67" s="532" t="s">
        <v>33</v>
      </c>
      <c r="N67" s="532"/>
      <c r="O67" s="532"/>
      <c r="P67" s="532"/>
      <c r="Q67" s="532"/>
      <c r="R67" s="532"/>
      <c r="S67" s="194"/>
      <c r="T67" s="2"/>
    </row>
    <row r="68" spans="1:20" ht="15.75" x14ac:dyDescent="0.25">
      <c r="A68" s="197"/>
      <c r="B68" s="186"/>
      <c r="C68" s="186"/>
      <c r="D68" s="187"/>
      <c r="E68" s="187"/>
      <c r="F68" s="187"/>
      <c r="G68" s="214"/>
      <c r="H68" s="215"/>
      <c r="I68" s="186"/>
      <c r="J68" s="186"/>
      <c r="K68" s="186"/>
      <c r="M68" s="215"/>
      <c r="N68" s="187"/>
      <c r="O68" s="187"/>
      <c r="P68" s="187"/>
      <c r="Q68" s="187"/>
      <c r="R68" s="186"/>
      <c r="S68" s="186"/>
      <c r="T68" s="2"/>
    </row>
    <row r="69" spans="1:20" ht="15.75" x14ac:dyDescent="0.25">
      <c r="A69" s="197"/>
      <c r="B69" s="186"/>
      <c r="C69" s="186"/>
      <c r="D69" s="187"/>
      <c r="E69" s="187"/>
      <c r="F69" s="187"/>
      <c r="G69" s="187"/>
      <c r="H69" s="186"/>
      <c r="I69" s="186"/>
      <c r="J69" s="186"/>
      <c r="K69" s="186"/>
      <c r="L69" s="185"/>
      <c r="M69" s="185"/>
      <c r="N69" s="185"/>
      <c r="O69" s="185"/>
      <c r="P69" s="185"/>
      <c r="Q69" s="185"/>
      <c r="R69" s="186"/>
      <c r="S69" s="186"/>
      <c r="T69" s="2"/>
    </row>
    <row r="70" spans="1:20" x14ac:dyDescent="0.25">
      <c r="A70" s="2"/>
      <c r="B70" s="36"/>
      <c r="C70" s="36"/>
      <c r="D70" s="106"/>
      <c r="E70" s="106"/>
      <c r="F70" s="106"/>
      <c r="G70" s="106"/>
      <c r="H70" s="36"/>
      <c r="I70" s="36"/>
      <c r="J70" s="36"/>
      <c r="K70" s="36"/>
      <c r="L70" s="35"/>
      <c r="M70" s="35"/>
      <c r="N70" s="35"/>
      <c r="O70" s="35"/>
      <c r="P70" s="35"/>
      <c r="Q70" s="35"/>
      <c r="R70" s="36"/>
      <c r="S70" s="36"/>
      <c r="T70" s="2"/>
    </row>
    <row r="71" spans="1:20" x14ac:dyDescent="0.25">
      <c r="A71" s="2"/>
      <c r="B71" s="36"/>
      <c r="C71" s="36"/>
      <c r="D71" s="106"/>
      <c r="E71" s="106"/>
      <c r="F71" s="106"/>
      <c r="G71" s="106"/>
      <c r="H71" s="36"/>
      <c r="I71" s="36"/>
      <c r="J71" s="36"/>
      <c r="K71" s="36"/>
      <c r="L71" s="35"/>
      <c r="M71" s="35"/>
      <c r="N71" s="35"/>
      <c r="O71" s="35"/>
      <c r="P71" s="35"/>
      <c r="Q71" s="35"/>
      <c r="R71" s="36"/>
      <c r="S71" s="36"/>
      <c r="T71" s="2"/>
    </row>
    <row r="72" spans="1:20" x14ac:dyDescent="0.25">
      <c r="A72" s="2"/>
      <c r="B72" s="36"/>
      <c r="C72" s="36"/>
      <c r="D72" s="106"/>
      <c r="E72" s="106"/>
      <c r="F72" s="106"/>
      <c r="G72" s="106"/>
      <c r="H72" s="36"/>
      <c r="I72" s="45"/>
      <c r="J72" s="36"/>
      <c r="K72" s="36"/>
      <c r="L72" s="35"/>
      <c r="M72" s="35"/>
      <c r="N72" s="35"/>
      <c r="O72" s="35"/>
      <c r="P72" s="35"/>
      <c r="Q72" s="35"/>
      <c r="R72" s="36"/>
      <c r="S72" s="36"/>
      <c r="T72" s="2"/>
    </row>
    <row r="73" spans="1:20" x14ac:dyDescent="0.25">
      <c r="A73" s="2"/>
      <c r="B73" s="48"/>
      <c r="C73" s="48"/>
      <c r="D73" s="32"/>
      <c r="E73" s="32"/>
      <c r="F73" s="32"/>
      <c r="G73" s="106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35"/>
      <c r="S73" s="35"/>
      <c r="T73" s="2"/>
    </row>
    <row r="74" spans="1:20" x14ac:dyDescent="0.25">
      <c r="A74" s="2"/>
      <c r="C74" s="49"/>
      <c r="D74" s="50"/>
      <c r="E74" s="50"/>
      <c r="F74" s="50"/>
      <c r="G74" s="50"/>
      <c r="H74" s="51"/>
      <c r="I74" s="51"/>
      <c r="J74" s="51"/>
      <c r="K74" s="51"/>
      <c r="L74" s="51"/>
      <c r="M74" s="51"/>
      <c r="N74" s="51"/>
      <c r="O74" s="51"/>
      <c r="P74" s="51"/>
      <c r="Q74" s="51"/>
      <c r="T74" s="2"/>
    </row>
    <row r="75" spans="1:20" x14ac:dyDescent="0.25">
      <c r="A75" s="2"/>
      <c r="C75" s="49"/>
      <c r="D75" s="50"/>
      <c r="E75" s="50"/>
      <c r="F75" s="50"/>
      <c r="G75" s="50"/>
      <c r="H75" s="51"/>
      <c r="I75" s="51"/>
      <c r="J75" s="51"/>
      <c r="K75" s="51"/>
      <c r="L75" s="51"/>
      <c r="M75" s="51"/>
      <c r="N75" s="51"/>
      <c r="O75" s="51"/>
      <c r="P75" s="51"/>
      <c r="Q75" s="51"/>
      <c r="T75" s="2"/>
    </row>
    <row r="76" spans="1:20" x14ac:dyDescent="0.25">
      <c r="A76" s="2"/>
      <c r="C76" s="49"/>
      <c r="D76" s="50"/>
      <c r="E76" s="50"/>
      <c r="F76" s="50"/>
      <c r="G76" s="50"/>
      <c r="H76" s="51"/>
      <c r="I76" s="51"/>
      <c r="J76" s="51"/>
      <c r="K76" s="51"/>
      <c r="L76" s="51"/>
      <c r="M76" s="51"/>
      <c r="N76" s="51"/>
      <c r="O76" s="51"/>
      <c r="P76" s="51"/>
      <c r="Q76" s="51"/>
      <c r="T76" s="2"/>
    </row>
    <row r="77" spans="1:20" x14ac:dyDescent="0.25">
      <c r="A77" s="2"/>
      <c r="C77" s="49"/>
      <c r="D77" s="50"/>
      <c r="E77" s="50"/>
      <c r="F77" s="50"/>
      <c r="G77" s="50"/>
      <c r="H77" s="51"/>
      <c r="I77" s="51"/>
      <c r="J77" s="51"/>
      <c r="K77" s="51"/>
      <c r="L77" s="51"/>
      <c r="M77" s="51"/>
      <c r="N77" s="51"/>
      <c r="O77" s="51"/>
      <c r="P77" s="51"/>
      <c r="Q77" s="51"/>
      <c r="T77" s="2"/>
    </row>
    <row r="78" spans="1:20" x14ac:dyDescent="0.25">
      <c r="A78" s="2"/>
      <c r="C78" s="49"/>
      <c r="D78" s="50"/>
      <c r="E78" s="50"/>
      <c r="F78" s="50"/>
      <c r="G78" s="50"/>
      <c r="H78" s="51"/>
      <c r="I78" s="51"/>
      <c r="J78" s="51"/>
      <c r="K78" s="51"/>
      <c r="L78" s="51"/>
      <c r="M78" s="51"/>
      <c r="N78" s="51"/>
      <c r="O78" s="51"/>
      <c r="P78" s="51"/>
      <c r="Q78" s="51"/>
      <c r="T78" s="2"/>
    </row>
    <row r="79" spans="1:20" x14ac:dyDescent="0.25">
      <c r="A79" s="2"/>
      <c r="C79" s="49"/>
      <c r="D79" s="50"/>
      <c r="E79" s="50"/>
      <c r="F79" s="50"/>
      <c r="G79" s="50"/>
      <c r="H79" s="51"/>
      <c r="I79" s="51"/>
      <c r="J79" s="51"/>
      <c r="K79" s="51"/>
      <c r="L79" s="51"/>
      <c r="M79" s="51"/>
      <c r="N79" s="51"/>
      <c r="O79" s="51"/>
      <c r="P79" s="51"/>
      <c r="Q79" s="51"/>
      <c r="T79" s="2"/>
    </row>
    <row r="80" spans="1:20" x14ac:dyDescent="0.25">
      <c r="A80" s="2"/>
      <c r="C80" s="49"/>
      <c r="D80" s="50"/>
      <c r="E80" s="50"/>
      <c r="F80" s="50"/>
      <c r="G80" s="50"/>
      <c r="H80" s="51"/>
      <c r="I80" s="51"/>
      <c r="J80" s="51"/>
      <c r="K80" s="51"/>
      <c r="L80" s="51"/>
      <c r="M80" s="51"/>
      <c r="N80" s="51"/>
      <c r="O80" s="51"/>
      <c r="P80" s="51"/>
      <c r="Q80" s="51"/>
      <c r="T80" s="2"/>
    </row>
    <row r="81" spans="1:20" x14ac:dyDescent="0.25">
      <c r="A81" s="2"/>
      <c r="C81" s="49"/>
      <c r="D81" s="50"/>
      <c r="E81" s="50"/>
      <c r="F81" s="50"/>
      <c r="G81" s="50"/>
      <c r="H81" s="51"/>
      <c r="I81" s="51"/>
      <c r="J81" s="51"/>
      <c r="K81" s="51"/>
      <c r="L81" s="51"/>
      <c r="M81" s="51"/>
      <c r="N81" s="51"/>
      <c r="O81" s="51"/>
      <c r="P81" s="51"/>
      <c r="Q81" s="51"/>
      <c r="T81" s="2"/>
    </row>
    <row r="82" spans="1:20" x14ac:dyDescent="0.25">
      <c r="A82" s="2"/>
      <c r="C82" s="49"/>
      <c r="D82" s="50"/>
      <c r="E82" s="50"/>
      <c r="F82" s="50"/>
      <c r="G82" s="50"/>
      <c r="H82" s="51"/>
      <c r="I82" s="51"/>
      <c r="J82" s="51"/>
      <c r="K82" s="51"/>
      <c r="L82" s="51"/>
      <c r="M82" s="51"/>
      <c r="N82" s="51"/>
      <c r="O82" s="51"/>
      <c r="P82" s="51"/>
      <c r="Q82" s="51"/>
      <c r="T82" s="2"/>
    </row>
    <row r="83" spans="1:20" x14ac:dyDescent="0.25">
      <c r="A83" s="2"/>
      <c r="C83" s="49"/>
      <c r="D83" s="50"/>
      <c r="E83" s="50"/>
      <c r="F83" s="50"/>
      <c r="G83" s="50"/>
      <c r="H83" s="51"/>
      <c r="I83" s="51"/>
      <c r="J83" s="51"/>
      <c r="K83" s="51"/>
      <c r="L83" s="51"/>
      <c r="M83" s="51"/>
      <c r="N83" s="51"/>
      <c r="O83" s="51"/>
      <c r="P83" s="51"/>
      <c r="Q83" s="51"/>
      <c r="T83" s="2"/>
    </row>
    <row r="84" spans="1:20" x14ac:dyDescent="0.25">
      <c r="A84" s="2"/>
      <c r="C84" s="49"/>
      <c r="D84" s="50"/>
      <c r="E84" s="50"/>
      <c r="F84" s="50"/>
      <c r="G84" s="50"/>
      <c r="H84" s="51"/>
      <c r="I84" s="51"/>
      <c r="J84" s="51"/>
      <c r="K84" s="51"/>
      <c r="L84" s="51"/>
      <c r="M84" s="51"/>
      <c r="N84" s="51"/>
      <c r="O84" s="51"/>
      <c r="P84" s="51"/>
      <c r="Q84" s="51"/>
      <c r="T84" s="2"/>
    </row>
    <row r="85" spans="1:20" x14ac:dyDescent="0.25">
      <c r="A85" s="2"/>
      <c r="C85" s="49"/>
      <c r="D85" s="50"/>
      <c r="E85" s="50"/>
      <c r="F85" s="50"/>
      <c r="G85" s="50"/>
      <c r="H85" s="51"/>
      <c r="I85" s="51"/>
      <c r="J85" s="51"/>
      <c r="K85" s="51"/>
      <c r="L85" s="51"/>
      <c r="M85" s="51"/>
      <c r="N85" s="51"/>
      <c r="O85" s="51"/>
      <c r="P85" s="51"/>
      <c r="Q85" s="51"/>
      <c r="T85" s="2"/>
    </row>
    <row r="86" spans="1:20" x14ac:dyDescent="0.25">
      <c r="A86" s="2"/>
      <c r="C86" s="49"/>
      <c r="D86" s="50"/>
      <c r="E86" s="50"/>
      <c r="F86" s="50"/>
      <c r="G86" s="50"/>
      <c r="H86" s="51"/>
      <c r="I86" s="51"/>
      <c r="J86" s="51"/>
      <c r="K86" s="51"/>
      <c r="L86" s="51"/>
      <c r="M86" s="51"/>
      <c r="N86" s="51"/>
      <c r="O86" s="51"/>
      <c r="P86" s="51"/>
      <c r="Q86" s="51"/>
      <c r="T86" s="2"/>
    </row>
    <row r="87" spans="1:20" x14ac:dyDescent="0.25">
      <c r="A87" s="2"/>
      <c r="C87" s="49"/>
      <c r="D87" s="50"/>
      <c r="E87" s="50"/>
      <c r="F87" s="50"/>
      <c r="G87" s="50"/>
      <c r="H87" s="51"/>
      <c r="I87" s="51"/>
      <c r="J87" s="51"/>
      <c r="K87" s="51"/>
      <c r="L87" s="51"/>
      <c r="M87" s="51"/>
      <c r="N87" s="51"/>
      <c r="O87" s="51"/>
      <c r="P87" s="51"/>
      <c r="Q87" s="51"/>
      <c r="T87" s="2"/>
    </row>
    <row r="88" spans="1:20" x14ac:dyDescent="0.25">
      <c r="A88" s="2"/>
      <c r="C88" s="49"/>
      <c r="D88" s="50"/>
      <c r="E88" s="50"/>
      <c r="F88" s="50"/>
      <c r="G88" s="50"/>
      <c r="H88" s="51"/>
      <c r="I88" s="51"/>
      <c r="J88" s="51"/>
      <c r="K88" s="51"/>
      <c r="L88" s="51"/>
      <c r="M88" s="51"/>
      <c r="N88" s="51"/>
      <c r="O88" s="51"/>
      <c r="P88" s="51"/>
      <c r="Q88" s="51"/>
      <c r="T88" s="2"/>
    </row>
    <row r="89" spans="1:20" x14ac:dyDescent="0.25">
      <c r="A89" s="2"/>
      <c r="C89" s="49"/>
      <c r="D89" s="50"/>
      <c r="E89" s="50"/>
      <c r="F89" s="50"/>
      <c r="G89" s="50"/>
      <c r="H89" s="51"/>
      <c r="I89" s="51"/>
      <c r="J89" s="51"/>
      <c r="K89" s="51"/>
      <c r="L89" s="51"/>
      <c r="M89" s="51"/>
      <c r="N89" s="51"/>
      <c r="O89" s="51"/>
      <c r="P89" s="51"/>
      <c r="Q89" s="51"/>
      <c r="T89" s="2"/>
    </row>
    <row r="90" spans="1:20" x14ac:dyDescent="0.25">
      <c r="A90" s="2"/>
      <c r="C90" s="49"/>
      <c r="D90" s="50"/>
      <c r="E90" s="50"/>
      <c r="F90" s="50"/>
      <c r="G90" s="50"/>
      <c r="H90" s="51"/>
      <c r="I90" s="51"/>
      <c r="J90" s="51"/>
      <c r="K90" s="51"/>
      <c r="L90" s="51"/>
      <c r="M90" s="51"/>
      <c r="N90" s="51"/>
      <c r="O90" s="51"/>
      <c r="P90" s="51"/>
      <c r="Q90" s="51"/>
      <c r="T90" s="2"/>
    </row>
    <row r="91" spans="1:20" x14ac:dyDescent="0.25">
      <c r="A91" s="2"/>
      <c r="C91" s="49"/>
      <c r="D91" s="50"/>
      <c r="E91" s="50"/>
      <c r="F91" s="50"/>
      <c r="G91" s="50"/>
      <c r="H91" s="51"/>
      <c r="I91" s="51"/>
      <c r="J91" s="51"/>
      <c r="K91" s="51"/>
      <c r="L91" s="51"/>
      <c r="M91" s="51"/>
      <c r="N91" s="51"/>
      <c r="O91" s="51"/>
      <c r="P91" s="51"/>
      <c r="Q91" s="51"/>
      <c r="T91" s="2"/>
    </row>
    <row r="92" spans="1:20" x14ac:dyDescent="0.25">
      <c r="A92" s="2"/>
      <c r="C92" s="49"/>
      <c r="D92" s="50"/>
      <c r="E92" s="50"/>
      <c r="F92" s="50"/>
      <c r="G92" s="50"/>
      <c r="H92" s="51"/>
      <c r="I92" s="51"/>
      <c r="J92" s="51"/>
      <c r="K92" s="51"/>
      <c r="L92" s="51"/>
      <c r="M92" s="51"/>
      <c r="N92" s="51"/>
      <c r="O92" s="51"/>
      <c r="P92" s="51"/>
      <c r="Q92" s="51"/>
      <c r="T92" s="2"/>
    </row>
    <row r="93" spans="1:20" x14ac:dyDescent="0.25">
      <c r="A93" s="2"/>
      <c r="C93" s="49"/>
      <c r="D93" s="50"/>
      <c r="E93" s="50"/>
      <c r="F93" s="50"/>
      <c r="G93" s="50"/>
      <c r="H93" s="51"/>
      <c r="I93" s="51"/>
      <c r="J93" s="51"/>
      <c r="K93" s="51"/>
      <c r="L93" s="51"/>
      <c r="M93" s="51"/>
      <c r="N93" s="51"/>
      <c r="O93" s="51"/>
      <c r="P93" s="51"/>
      <c r="Q93" s="51"/>
      <c r="T93" s="2"/>
    </row>
    <row r="94" spans="1:20" x14ac:dyDescent="0.25">
      <c r="A94" s="2"/>
      <c r="C94" s="49"/>
      <c r="D94" s="50"/>
      <c r="E94" s="50"/>
      <c r="F94" s="50"/>
      <c r="G94" s="50"/>
      <c r="H94" s="51"/>
      <c r="I94" s="51"/>
      <c r="J94" s="51"/>
      <c r="K94" s="51"/>
      <c r="L94" s="51"/>
      <c r="M94" s="51"/>
      <c r="N94" s="51"/>
      <c r="O94" s="51"/>
      <c r="P94" s="51"/>
      <c r="Q94" s="51"/>
      <c r="T94" s="2"/>
    </row>
    <row r="95" spans="1:20" x14ac:dyDescent="0.25">
      <c r="A95" s="2"/>
      <c r="C95" s="49"/>
      <c r="D95" s="50"/>
      <c r="E95" s="50"/>
      <c r="F95" s="50"/>
      <c r="G95" s="50"/>
      <c r="H95" s="51"/>
      <c r="I95" s="51"/>
      <c r="J95" s="51"/>
      <c r="K95" s="51"/>
      <c r="L95" s="51"/>
      <c r="M95" s="51"/>
      <c r="N95" s="51"/>
      <c r="O95" s="51"/>
      <c r="P95" s="51"/>
      <c r="Q95" s="51"/>
      <c r="T95" s="2"/>
    </row>
    <row r="96" spans="1:20" x14ac:dyDescent="0.25">
      <c r="A96" s="2"/>
      <c r="C96" s="49"/>
      <c r="D96" s="50"/>
      <c r="E96" s="50"/>
      <c r="F96" s="50"/>
      <c r="G96" s="50"/>
      <c r="H96" s="51"/>
      <c r="I96" s="51"/>
      <c r="J96" s="51"/>
      <c r="K96" s="51"/>
      <c r="L96" s="51"/>
      <c r="M96" s="51"/>
      <c r="N96" s="51"/>
      <c r="O96" s="51"/>
      <c r="P96" s="51"/>
      <c r="Q96" s="51"/>
      <c r="T96" s="2"/>
    </row>
    <row r="97" spans="1:20" x14ac:dyDescent="0.25">
      <c r="A97" s="2"/>
      <c r="C97" s="49"/>
      <c r="D97" s="50"/>
      <c r="E97" s="50"/>
      <c r="F97" s="50"/>
      <c r="G97" s="50"/>
      <c r="H97" s="51"/>
      <c r="I97" s="51"/>
      <c r="J97" s="51"/>
      <c r="K97" s="51"/>
      <c r="L97" s="51"/>
      <c r="M97" s="51"/>
      <c r="N97" s="51"/>
      <c r="O97" s="51"/>
      <c r="P97" s="51"/>
      <c r="Q97" s="51"/>
      <c r="T97" s="2"/>
    </row>
    <row r="98" spans="1:20" x14ac:dyDescent="0.25">
      <c r="A98" s="2"/>
      <c r="C98" s="49"/>
      <c r="D98" s="50"/>
      <c r="E98" s="50"/>
      <c r="F98" s="50"/>
      <c r="G98" s="50"/>
      <c r="H98" s="51"/>
      <c r="I98" s="51"/>
      <c r="J98" s="51"/>
      <c r="K98" s="51"/>
      <c r="L98" s="51"/>
      <c r="M98" s="51"/>
      <c r="N98" s="51"/>
      <c r="O98" s="51"/>
      <c r="P98" s="51"/>
      <c r="Q98" s="51"/>
      <c r="T98" s="2"/>
    </row>
    <row r="99" spans="1:20" x14ac:dyDescent="0.25">
      <c r="A99" s="2"/>
      <c r="C99" s="49"/>
      <c r="D99" s="50"/>
      <c r="E99" s="50"/>
      <c r="F99" s="50"/>
      <c r="G99" s="50"/>
      <c r="H99" s="51"/>
      <c r="I99" s="51"/>
      <c r="J99" s="51"/>
      <c r="K99" s="51"/>
      <c r="L99" s="51"/>
      <c r="M99" s="51"/>
      <c r="N99" s="51"/>
      <c r="O99" s="51"/>
      <c r="P99" s="51"/>
      <c r="Q99" s="51"/>
      <c r="T99" s="2"/>
    </row>
    <row r="100" spans="1:20" x14ac:dyDescent="0.25">
      <c r="A100" s="2"/>
      <c r="C100" s="49"/>
      <c r="D100" s="50"/>
      <c r="E100" s="50"/>
      <c r="F100" s="50"/>
      <c r="G100" s="50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T100" s="2"/>
    </row>
    <row r="101" spans="1:20" x14ac:dyDescent="0.25">
      <c r="A101" s="2"/>
      <c r="C101" s="49"/>
      <c r="D101" s="50"/>
      <c r="E101" s="50"/>
      <c r="F101" s="50"/>
      <c r="G101" s="50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T101" s="2"/>
    </row>
    <row r="102" spans="1:20" x14ac:dyDescent="0.25">
      <c r="A102" s="2"/>
      <c r="C102" s="49"/>
      <c r="D102" s="50"/>
      <c r="E102" s="50"/>
      <c r="F102" s="50"/>
      <c r="G102" s="50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T102" s="2"/>
    </row>
    <row r="103" spans="1:20" x14ac:dyDescent="0.25">
      <c r="A103" s="2"/>
      <c r="C103" s="49"/>
      <c r="D103" s="50"/>
      <c r="E103" s="50"/>
      <c r="F103" s="50"/>
      <c r="G103" s="50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T103" s="2"/>
    </row>
    <row r="104" spans="1:20" x14ac:dyDescent="0.25">
      <c r="A104" s="2"/>
      <c r="C104" s="49"/>
      <c r="D104" s="50"/>
      <c r="E104" s="50"/>
      <c r="F104" s="50"/>
      <c r="G104" s="50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T104" s="2"/>
    </row>
    <row r="105" spans="1:20" x14ac:dyDescent="0.25">
      <c r="A105" s="2"/>
      <c r="C105" s="49"/>
      <c r="D105" s="50"/>
      <c r="E105" s="50"/>
      <c r="F105" s="50"/>
      <c r="G105" s="50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T105" s="2"/>
    </row>
    <row r="106" spans="1:20" x14ac:dyDescent="0.25">
      <c r="A106" s="2"/>
      <c r="C106" s="49"/>
      <c r="D106" s="50"/>
      <c r="E106" s="50"/>
      <c r="F106" s="50"/>
      <c r="G106" s="50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T106" s="2"/>
    </row>
    <row r="107" spans="1:20" x14ac:dyDescent="0.25">
      <c r="A107" s="2"/>
      <c r="C107" s="49"/>
      <c r="D107" s="50"/>
      <c r="E107" s="50"/>
      <c r="F107" s="50"/>
      <c r="G107" s="50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T107" s="2"/>
    </row>
    <row r="108" spans="1:20" x14ac:dyDescent="0.25">
      <c r="A108" s="2"/>
      <c r="C108" s="49"/>
      <c r="D108" s="50"/>
      <c r="E108" s="50"/>
      <c r="F108" s="50"/>
      <c r="G108" s="50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T108" s="2"/>
    </row>
    <row r="109" spans="1:20" x14ac:dyDescent="0.25">
      <c r="A109" s="2"/>
      <c r="C109" s="49"/>
      <c r="D109" s="50"/>
      <c r="E109" s="50"/>
      <c r="F109" s="50"/>
      <c r="G109" s="50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T109" s="2"/>
    </row>
    <row r="110" spans="1:20" x14ac:dyDescent="0.25">
      <c r="A110" s="2"/>
      <c r="C110" s="49"/>
      <c r="D110" s="50"/>
      <c r="E110" s="50"/>
      <c r="F110" s="50"/>
      <c r="G110" s="50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T110" s="2"/>
    </row>
    <row r="111" spans="1:20" x14ac:dyDescent="0.25">
      <c r="A111" s="2"/>
      <c r="C111" s="49"/>
      <c r="D111" s="50"/>
      <c r="E111" s="50"/>
      <c r="F111" s="50"/>
      <c r="G111" s="50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T111" s="2"/>
    </row>
    <row r="112" spans="1:20" x14ac:dyDescent="0.25">
      <c r="A112" s="2"/>
      <c r="C112" s="49"/>
      <c r="D112" s="50"/>
      <c r="E112" s="50"/>
      <c r="F112" s="50"/>
      <c r="G112" s="50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T112" s="2"/>
    </row>
    <row r="113" spans="1:20" x14ac:dyDescent="0.25">
      <c r="A113" s="2"/>
      <c r="C113" s="49"/>
      <c r="D113" s="50"/>
      <c r="E113" s="50"/>
      <c r="F113" s="50"/>
      <c r="G113" s="50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T113" s="2"/>
    </row>
    <row r="114" spans="1:20" x14ac:dyDescent="0.25">
      <c r="A114" s="2"/>
      <c r="C114" s="49"/>
      <c r="D114" s="50"/>
      <c r="E114" s="50"/>
      <c r="F114" s="50"/>
      <c r="G114" s="50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T114" s="2"/>
    </row>
    <row r="115" spans="1:20" x14ac:dyDescent="0.25">
      <c r="A115" s="2"/>
      <c r="C115" s="49"/>
      <c r="D115" s="50"/>
      <c r="E115" s="50"/>
      <c r="F115" s="50"/>
      <c r="G115" s="50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T115" s="2"/>
    </row>
    <row r="116" spans="1:20" x14ac:dyDescent="0.25">
      <c r="A116" s="2"/>
      <c r="C116" s="49"/>
      <c r="D116" s="50"/>
      <c r="E116" s="50"/>
      <c r="F116" s="50"/>
      <c r="G116" s="50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T116" s="2"/>
    </row>
    <row r="117" spans="1:20" x14ac:dyDescent="0.25">
      <c r="A117" s="2"/>
      <c r="C117" s="49"/>
      <c r="D117" s="50"/>
      <c r="E117" s="50"/>
      <c r="F117" s="50"/>
      <c r="G117" s="50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T117" s="2"/>
    </row>
    <row r="118" spans="1:20" x14ac:dyDescent="0.25">
      <c r="A118" s="2"/>
      <c r="C118" s="49"/>
      <c r="D118" s="50"/>
      <c r="E118" s="50"/>
      <c r="F118" s="50"/>
      <c r="G118" s="50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T118" s="2"/>
    </row>
    <row r="119" spans="1:20" x14ac:dyDescent="0.25">
      <c r="A119" s="2"/>
      <c r="C119" s="49"/>
      <c r="D119" s="50"/>
      <c r="E119" s="50"/>
      <c r="F119" s="50"/>
      <c r="G119" s="50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T119" s="2"/>
    </row>
    <row r="120" spans="1:20" x14ac:dyDescent="0.25">
      <c r="A120" s="2"/>
      <c r="C120" s="49"/>
      <c r="D120" s="50"/>
      <c r="E120" s="50"/>
      <c r="F120" s="50"/>
      <c r="G120" s="50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T120" s="2"/>
    </row>
    <row r="121" spans="1:20" x14ac:dyDescent="0.25">
      <c r="A121" s="2"/>
      <c r="C121" s="49"/>
      <c r="D121" s="50"/>
      <c r="E121" s="50"/>
      <c r="F121" s="50"/>
      <c r="G121" s="50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T121" s="2"/>
    </row>
    <row r="122" spans="1:20" x14ac:dyDescent="0.25">
      <c r="A122" s="2"/>
      <c r="C122" s="49"/>
      <c r="D122" s="50"/>
      <c r="E122" s="50"/>
      <c r="F122" s="50"/>
      <c r="G122" s="50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T122" s="2"/>
    </row>
    <row r="123" spans="1:20" x14ac:dyDescent="0.25">
      <c r="A123" s="2"/>
      <c r="C123" s="49"/>
      <c r="D123" s="50"/>
      <c r="E123" s="50"/>
      <c r="F123" s="50"/>
      <c r="G123" s="50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T123" s="2"/>
    </row>
    <row r="124" spans="1:20" x14ac:dyDescent="0.25">
      <c r="A124" s="2"/>
      <c r="C124" s="49"/>
      <c r="D124" s="50"/>
      <c r="E124" s="50"/>
      <c r="F124" s="50"/>
      <c r="G124" s="50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T124" s="2"/>
    </row>
    <row r="125" spans="1:20" x14ac:dyDescent="0.25">
      <c r="A125" s="2"/>
      <c r="C125" s="49"/>
      <c r="D125" s="50"/>
      <c r="E125" s="50"/>
      <c r="F125" s="50"/>
      <c r="G125" s="50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T125" s="2"/>
    </row>
    <row r="126" spans="1:20" x14ac:dyDescent="0.25">
      <c r="A126" s="2"/>
      <c r="C126" s="49"/>
      <c r="D126" s="50"/>
      <c r="E126" s="50"/>
      <c r="F126" s="50"/>
      <c r="G126" s="50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T126" s="2"/>
    </row>
    <row r="127" spans="1:20" x14ac:dyDescent="0.25">
      <c r="A127" s="2"/>
      <c r="C127" s="49"/>
      <c r="D127" s="50"/>
      <c r="E127" s="50"/>
      <c r="F127" s="50"/>
      <c r="G127" s="50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T127" s="2"/>
    </row>
    <row r="128" spans="1:20" x14ac:dyDescent="0.25">
      <c r="A128" s="2"/>
      <c r="C128" s="49"/>
      <c r="D128" s="50"/>
      <c r="E128" s="50"/>
      <c r="F128" s="50"/>
      <c r="G128" s="50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T128" s="2"/>
    </row>
    <row r="129" spans="1:20" x14ac:dyDescent="0.25">
      <c r="A129" s="2"/>
      <c r="C129" s="49"/>
      <c r="D129" s="50"/>
      <c r="E129" s="50"/>
      <c r="F129" s="50"/>
      <c r="G129" s="50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T129" s="2"/>
    </row>
    <row r="130" spans="1:20" x14ac:dyDescent="0.25">
      <c r="A130" s="2"/>
      <c r="C130" s="49"/>
      <c r="D130" s="50"/>
      <c r="E130" s="50"/>
      <c r="F130" s="50"/>
      <c r="G130" s="50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T130" s="2"/>
    </row>
    <row r="131" spans="1:20" x14ac:dyDescent="0.25">
      <c r="A131" s="2"/>
      <c r="C131" s="49"/>
      <c r="D131" s="50"/>
      <c r="E131" s="50"/>
      <c r="F131" s="50"/>
      <c r="G131" s="50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T131" s="2"/>
    </row>
    <row r="132" spans="1:20" x14ac:dyDescent="0.25">
      <c r="A132" s="2"/>
      <c r="C132" s="49"/>
      <c r="D132" s="50"/>
      <c r="E132" s="50"/>
      <c r="F132" s="50"/>
      <c r="G132" s="50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T132" s="2"/>
    </row>
    <row r="133" spans="1:20" x14ac:dyDescent="0.25">
      <c r="A133" s="2"/>
      <c r="C133" s="49"/>
      <c r="D133" s="50"/>
      <c r="E133" s="50"/>
      <c r="F133" s="50"/>
      <c r="G133" s="50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T133" s="2"/>
    </row>
    <row r="134" spans="1:20" x14ac:dyDescent="0.25">
      <c r="A134" s="2"/>
      <c r="C134" s="49"/>
      <c r="D134" s="50"/>
      <c r="E134" s="50"/>
      <c r="F134" s="50"/>
      <c r="G134" s="50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T134" s="2"/>
    </row>
    <row r="135" spans="1:20" x14ac:dyDescent="0.25">
      <c r="A135" s="2"/>
      <c r="C135" s="49"/>
      <c r="D135" s="50"/>
      <c r="E135" s="50"/>
      <c r="F135" s="50"/>
      <c r="G135" s="50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T135" s="2"/>
    </row>
    <row r="136" spans="1:20" x14ac:dyDescent="0.25">
      <c r="A136" s="2"/>
      <c r="C136" s="49"/>
      <c r="D136" s="50"/>
      <c r="E136" s="50"/>
      <c r="F136" s="50"/>
      <c r="G136" s="50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T136" s="2"/>
    </row>
    <row r="137" spans="1:20" x14ac:dyDescent="0.25">
      <c r="A137" s="2"/>
      <c r="C137" s="49"/>
      <c r="D137" s="50"/>
      <c r="E137" s="50"/>
      <c r="F137" s="50"/>
      <c r="G137" s="50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T137" s="2"/>
    </row>
    <row r="138" spans="1:20" x14ac:dyDescent="0.25">
      <c r="A138" s="2"/>
      <c r="C138" s="49"/>
      <c r="D138" s="50"/>
      <c r="E138" s="50"/>
      <c r="F138" s="50"/>
      <c r="G138" s="50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T138" s="2"/>
    </row>
    <row r="139" spans="1:20" x14ac:dyDescent="0.25">
      <c r="A139" s="2"/>
      <c r="C139" s="49"/>
      <c r="D139" s="50"/>
      <c r="E139" s="50"/>
      <c r="F139" s="50"/>
      <c r="G139" s="50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T139" s="2"/>
    </row>
    <row r="140" spans="1:20" x14ac:dyDescent="0.25">
      <c r="A140" s="2"/>
      <c r="C140" s="49"/>
      <c r="D140" s="50"/>
      <c r="E140" s="50"/>
      <c r="F140" s="50"/>
      <c r="G140" s="50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T140" s="2"/>
    </row>
    <row r="141" spans="1:20" x14ac:dyDescent="0.25">
      <c r="A141" s="2"/>
      <c r="C141" s="49"/>
      <c r="D141" s="50"/>
      <c r="E141" s="50"/>
      <c r="F141" s="50"/>
      <c r="G141" s="50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T141" s="2"/>
    </row>
    <row r="142" spans="1:20" x14ac:dyDescent="0.25">
      <c r="A142" s="2"/>
      <c r="C142" s="49"/>
      <c r="D142" s="50"/>
      <c r="E142" s="50"/>
      <c r="F142" s="50"/>
      <c r="G142" s="50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T142" s="2"/>
    </row>
    <row r="143" spans="1:20" ht="15.75" customHeight="1" x14ac:dyDescent="0.25">
      <c r="A143" s="2"/>
      <c r="C143" s="49"/>
      <c r="D143" s="50"/>
      <c r="E143" s="50"/>
      <c r="F143" s="50"/>
      <c r="G143" s="50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T143" s="2"/>
    </row>
    <row r="144" spans="1:20" x14ac:dyDescent="0.25">
      <c r="A144" s="2"/>
      <c r="C144" s="49"/>
      <c r="D144" s="50"/>
      <c r="E144" s="50"/>
      <c r="F144" s="50"/>
      <c r="G144" s="50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T144" s="2"/>
    </row>
    <row r="145" spans="1:20" x14ac:dyDescent="0.25">
      <c r="A145" s="2"/>
      <c r="C145" s="49"/>
      <c r="D145" s="50"/>
      <c r="E145" s="50"/>
      <c r="F145" s="50"/>
      <c r="G145" s="50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T145" s="2"/>
    </row>
    <row r="146" spans="1:20" x14ac:dyDescent="0.25">
      <c r="A146" s="2"/>
      <c r="C146" s="49"/>
      <c r="D146" s="50"/>
      <c r="E146" s="50"/>
      <c r="F146" s="50"/>
      <c r="G146" s="50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T146" s="2"/>
    </row>
    <row r="147" spans="1:20" x14ac:dyDescent="0.25">
      <c r="A147" s="2"/>
      <c r="C147" s="49"/>
      <c r="D147" s="50"/>
      <c r="E147" s="50"/>
      <c r="F147" s="50"/>
      <c r="G147" s="50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T147" s="2"/>
    </row>
    <row r="148" spans="1:20" x14ac:dyDescent="0.25">
      <c r="A148" s="2"/>
      <c r="C148" s="49"/>
      <c r="D148" s="50"/>
      <c r="E148" s="50"/>
      <c r="F148" s="50"/>
      <c r="G148" s="50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T148" s="2"/>
    </row>
    <row r="149" spans="1:20" ht="15.75" customHeight="1" x14ac:dyDescent="0.25">
      <c r="A149" s="2"/>
      <c r="C149" s="49"/>
      <c r="D149" s="50"/>
      <c r="E149" s="50"/>
      <c r="F149" s="50"/>
      <c r="G149" s="50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T149" s="2"/>
    </row>
    <row r="150" spans="1:20" x14ac:dyDescent="0.25">
      <c r="A150" s="2"/>
      <c r="C150" s="49"/>
      <c r="D150" s="50"/>
      <c r="E150" s="50"/>
      <c r="F150" s="50"/>
      <c r="G150" s="50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T150" s="2"/>
    </row>
    <row r="151" spans="1:20" x14ac:dyDescent="0.25">
      <c r="A151" s="2"/>
      <c r="C151" s="49"/>
      <c r="D151" s="50"/>
      <c r="E151" s="50"/>
      <c r="F151" s="50"/>
      <c r="G151" s="50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T151" s="2"/>
    </row>
    <row r="152" spans="1:20" x14ac:dyDescent="0.25">
      <c r="A152" s="2"/>
      <c r="C152" s="49"/>
      <c r="D152" s="50"/>
      <c r="E152" s="50"/>
      <c r="F152" s="50"/>
      <c r="G152" s="50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T152" s="2"/>
    </row>
    <row r="153" spans="1:20" x14ac:dyDescent="0.25">
      <c r="A153" s="2"/>
      <c r="C153" s="49"/>
      <c r="D153" s="50"/>
      <c r="E153" s="50"/>
      <c r="F153" s="50"/>
      <c r="G153" s="50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T153" s="2"/>
    </row>
    <row r="154" spans="1:20" x14ac:dyDescent="0.25">
      <c r="A154" s="2"/>
      <c r="C154" s="49"/>
      <c r="D154" s="50"/>
      <c r="E154" s="50"/>
      <c r="F154" s="50"/>
      <c r="G154" s="50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T154" s="2"/>
    </row>
    <row r="155" spans="1:20" x14ac:dyDescent="0.25">
      <c r="A155" s="2"/>
      <c r="C155" s="49"/>
      <c r="D155" s="50"/>
      <c r="E155" s="50"/>
      <c r="F155" s="50"/>
      <c r="G155" s="50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T155" s="2"/>
    </row>
    <row r="156" spans="1:20" x14ac:dyDescent="0.25">
      <c r="A156" s="2"/>
      <c r="C156" s="49"/>
      <c r="D156" s="50"/>
      <c r="E156" s="50"/>
      <c r="F156" s="50"/>
      <c r="G156" s="50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T156" s="2"/>
    </row>
    <row r="157" spans="1:20" x14ac:dyDescent="0.25">
      <c r="A157" s="2"/>
      <c r="C157" s="49"/>
      <c r="D157" s="50"/>
      <c r="E157" s="50"/>
      <c r="F157" s="50"/>
      <c r="G157" s="50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T157" s="2"/>
    </row>
    <row r="158" spans="1:20" x14ac:dyDescent="0.25">
      <c r="A158" s="2"/>
      <c r="C158" s="49"/>
      <c r="D158" s="50"/>
      <c r="E158" s="50"/>
      <c r="F158" s="50"/>
      <c r="G158" s="50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T158" s="2"/>
    </row>
    <row r="159" spans="1:20" x14ac:dyDescent="0.25">
      <c r="A159" s="2"/>
      <c r="C159" s="49"/>
      <c r="D159" s="50"/>
      <c r="E159" s="50"/>
      <c r="F159" s="50"/>
      <c r="G159" s="50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T159" s="2"/>
    </row>
    <row r="160" spans="1:20" x14ac:dyDescent="0.25">
      <c r="A160" s="2"/>
      <c r="C160" s="49"/>
      <c r="D160" s="50"/>
      <c r="E160" s="50"/>
      <c r="F160" s="50"/>
      <c r="G160" s="50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T160" s="2"/>
    </row>
    <row r="161" spans="1:20" x14ac:dyDescent="0.25">
      <c r="A161" s="2"/>
      <c r="C161" s="49"/>
      <c r="D161" s="50"/>
      <c r="E161" s="50"/>
      <c r="F161" s="50"/>
      <c r="G161" s="50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T161" s="2"/>
    </row>
    <row r="162" spans="1:20" x14ac:dyDescent="0.25">
      <c r="A162" s="2"/>
      <c r="C162" s="49"/>
      <c r="D162" s="50"/>
      <c r="E162" s="50"/>
      <c r="F162" s="50"/>
      <c r="G162" s="50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T162" s="2"/>
    </row>
    <row r="163" spans="1:20" x14ac:dyDescent="0.25">
      <c r="A163" s="2"/>
      <c r="C163" s="49"/>
      <c r="D163" s="50"/>
      <c r="E163" s="50"/>
      <c r="F163" s="50"/>
      <c r="G163" s="50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T163" s="2"/>
    </row>
    <row r="164" spans="1:20" x14ac:dyDescent="0.25">
      <c r="A164" s="2"/>
      <c r="C164" s="49"/>
      <c r="D164" s="50"/>
      <c r="E164" s="50"/>
      <c r="F164" s="50"/>
      <c r="G164" s="50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T164" s="2"/>
    </row>
    <row r="165" spans="1:20" x14ac:dyDescent="0.25">
      <c r="A165" s="2"/>
      <c r="C165" s="49"/>
      <c r="D165" s="50"/>
      <c r="E165" s="50"/>
      <c r="F165" s="50"/>
      <c r="G165" s="50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T165" s="2"/>
    </row>
    <row r="166" spans="1:20" x14ac:dyDescent="0.25">
      <c r="A166" s="2"/>
      <c r="C166" s="49"/>
      <c r="D166" s="50"/>
      <c r="E166" s="50"/>
      <c r="F166" s="50"/>
      <c r="G166" s="50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T166" s="2"/>
    </row>
    <row r="167" spans="1:20" x14ac:dyDescent="0.25">
      <c r="A167" s="2"/>
      <c r="C167" s="49"/>
      <c r="D167" s="50"/>
      <c r="E167" s="50"/>
      <c r="F167" s="50"/>
      <c r="G167" s="50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T167" s="2"/>
    </row>
    <row r="168" spans="1:20" x14ac:dyDescent="0.25">
      <c r="A168" s="2"/>
      <c r="C168" s="49"/>
      <c r="D168" s="50"/>
      <c r="E168" s="50"/>
      <c r="F168" s="50"/>
      <c r="G168" s="50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T168" s="2"/>
    </row>
    <row r="169" spans="1:20" x14ac:dyDescent="0.25">
      <c r="A169" s="2"/>
      <c r="C169" s="49"/>
      <c r="D169" s="50"/>
      <c r="E169" s="50"/>
      <c r="F169" s="50"/>
      <c r="G169" s="50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T169" s="2"/>
    </row>
    <row r="170" spans="1:20" x14ac:dyDescent="0.25">
      <c r="A170" s="2"/>
      <c r="C170" s="49"/>
      <c r="D170" s="50"/>
      <c r="E170" s="50"/>
      <c r="F170" s="50"/>
      <c r="G170" s="50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T170" s="2"/>
    </row>
    <row r="171" spans="1:20" x14ac:dyDescent="0.25">
      <c r="A171" s="2"/>
      <c r="C171" s="49"/>
      <c r="D171" s="50"/>
      <c r="E171" s="50"/>
      <c r="F171" s="50"/>
      <c r="G171" s="50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T171" s="2"/>
    </row>
    <row r="172" spans="1:20" x14ac:dyDescent="0.25">
      <c r="A172" s="2"/>
      <c r="C172" s="49"/>
      <c r="D172" s="50"/>
      <c r="E172" s="50"/>
      <c r="F172" s="50"/>
      <c r="G172" s="50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T172" s="2"/>
    </row>
    <row r="173" spans="1:20" x14ac:dyDescent="0.25">
      <c r="A173" s="2"/>
      <c r="C173" s="49"/>
      <c r="D173" s="50"/>
      <c r="E173" s="50"/>
      <c r="F173" s="50"/>
      <c r="G173" s="50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T173" s="2"/>
    </row>
    <row r="174" spans="1:20" x14ac:dyDescent="0.25">
      <c r="A174" s="2"/>
      <c r="C174" s="49"/>
      <c r="D174" s="50"/>
      <c r="E174" s="50"/>
      <c r="F174" s="50"/>
      <c r="G174" s="50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T174" s="2"/>
    </row>
    <row r="175" spans="1:20" x14ac:dyDescent="0.25">
      <c r="A175" s="2"/>
      <c r="C175" s="49"/>
      <c r="D175" s="50"/>
      <c r="E175" s="50"/>
      <c r="F175" s="50"/>
      <c r="G175" s="50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T175" s="2"/>
    </row>
    <row r="176" spans="1:20" x14ac:dyDescent="0.25">
      <c r="A176" s="2"/>
      <c r="C176" s="49"/>
      <c r="D176" s="50"/>
      <c r="E176" s="50"/>
      <c r="F176" s="50"/>
      <c r="G176" s="50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T176" s="2"/>
    </row>
    <row r="177" spans="1:20" x14ac:dyDescent="0.25">
      <c r="A177" s="2"/>
      <c r="C177" s="49"/>
      <c r="D177" s="50"/>
      <c r="E177" s="50"/>
      <c r="F177" s="50"/>
      <c r="G177" s="50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T177" s="2"/>
    </row>
    <row r="178" spans="1:20" x14ac:dyDescent="0.25">
      <c r="A178" s="2"/>
      <c r="C178" s="49"/>
      <c r="D178" s="50"/>
      <c r="E178" s="50"/>
      <c r="F178" s="50"/>
      <c r="G178" s="50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T178" s="2"/>
    </row>
    <row r="179" spans="1:20" x14ac:dyDescent="0.25">
      <c r="A179" s="2"/>
      <c r="C179" s="49"/>
      <c r="D179" s="50"/>
      <c r="E179" s="50"/>
      <c r="F179" s="50"/>
      <c r="G179" s="50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T179" s="2"/>
    </row>
    <row r="180" spans="1:20" x14ac:dyDescent="0.25">
      <c r="A180" s="2"/>
      <c r="C180" s="49"/>
      <c r="D180" s="50"/>
      <c r="E180" s="50"/>
      <c r="F180" s="50"/>
      <c r="G180" s="50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T180" s="2"/>
    </row>
    <row r="181" spans="1:20" x14ac:dyDescent="0.25">
      <c r="A181" s="2"/>
      <c r="C181" s="49"/>
      <c r="D181" s="50"/>
      <c r="E181" s="50"/>
      <c r="F181" s="50"/>
      <c r="G181" s="50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T181" s="2"/>
    </row>
    <row r="182" spans="1:20" x14ac:dyDescent="0.25">
      <c r="A182" s="2"/>
      <c r="C182" s="49"/>
      <c r="D182" s="50"/>
      <c r="E182" s="50"/>
      <c r="F182" s="50"/>
      <c r="G182" s="50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T182" s="2"/>
    </row>
    <row r="183" spans="1:20" x14ac:dyDescent="0.25">
      <c r="A183" s="2"/>
      <c r="C183" s="49"/>
      <c r="D183" s="50"/>
      <c r="E183" s="50"/>
      <c r="F183" s="50"/>
      <c r="G183" s="50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T183" s="2"/>
    </row>
    <row r="184" spans="1:20" x14ac:dyDescent="0.25">
      <c r="A184" s="2"/>
      <c r="C184" s="49"/>
      <c r="D184" s="50"/>
      <c r="E184" s="50"/>
      <c r="F184" s="50"/>
      <c r="G184" s="50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T184" s="2"/>
    </row>
    <row r="185" spans="1:20" x14ac:dyDescent="0.25">
      <c r="A185" s="2"/>
      <c r="C185" s="49"/>
      <c r="D185" s="50"/>
      <c r="E185" s="50"/>
      <c r="F185" s="50"/>
      <c r="G185" s="50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T185" s="2"/>
    </row>
    <row r="186" spans="1:20" x14ac:dyDescent="0.25">
      <c r="A186" s="2"/>
      <c r="C186" s="49"/>
      <c r="D186" s="50"/>
      <c r="E186" s="50"/>
      <c r="F186" s="50"/>
      <c r="G186" s="50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T186" s="2"/>
    </row>
    <row r="187" spans="1:20" x14ac:dyDescent="0.25">
      <c r="A187" s="2"/>
      <c r="C187" s="49"/>
      <c r="D187" s="50"/>
      <c r="E187" s="50"/>
      <c r="F187" s="50"/>
      <c r="G187" s="50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T187" s="2"/>
    </row>
    <row r="188" spans="1:20" x14ac:dyDescent="0.25">
      <c r="A188" s="2"/>
      <c r="C188" s="49"/>
      <c r="D188" s="50"/>
      <c r="E188" s="50"/>
      <c r="F188" s="50"/>
      <c r="G188" s="50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T188" s="2"/>
    </row>
    <row r="189" spans="1:20" x14ac:dyDescent="0.25">
      <c r="A189" s="2"/>
      <c r="C189" s="49"/>
      <c r="D189" s="50"/>
      <c r="E189" s="50"/>
      <c r="F189" s="50"/>
      <c r="G189" s="50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T189" s="2"/>
    </row>
    <row r="190" spans="1:20" x14ac:dyDescent="0.25">
      <c r="A190" s="2"/>
      <c r="C190" s="49"/>
      <c r="D190" s="50"/>
      <c r="E190" s="50"/>
      <c r="F190" s="50"/>
      <c r="G190" s="50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T190" s="2"/>
    </row>
    <row r="191" spans="1:20" x14ac:dyDescent="0.25">
      <c r="A191" s="2"/>
      <c r="C191" s="49"/>
      <c r="D191" s="50"/>
      <c r="E191" s="50"/>
      <c r="F191" s="50"/>
      <c r="G191" s="50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T191" s="2"/>
    </row>
    <row r="192" spans="1:20" x14ac:dyDescent="0.25">
      <c r="A192" s="2"/>
      <c r="C192" s="49"/>
      <c r="D192" s="50"/>
      <c r="E192" s="50"/>
      <c r="F192" s="50"/>
      <c r="G192" s="50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T192" s="2"/>
    </row>
    <row r="193" spans="1:20" x14ac:dyDescent="0.25">
      <c r="A193" s="2"/>
      <c r="C193" s="49"/>
      <c r="D193" s="50"/>
      <c r="E193" s="50"/>
      <c r="F193" s="50"/>
      <c r="G193" s="50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T193" s="2"/>
    </row>
    <row r="194" spans="1:20" x14ac:dyDescent="0.25">
      <c r="A194" s="2"/>
      <c r="C194" s="49"/>
      <c r="D194" s="50"/>
      <c r="E194" s="50"/>
      <c r="F194" s="50"/>
      <c r="G194" s="50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T194" s="2"/>
    </row>
    <row r="195" spans="1:20" x14ac:dyDescent="0.25">
      <c r="A195" s="2"/>
      <c r="C195" s="49"/>
      <c r="D195" s="50"/>
      <c r="E195" s="50"/>
      <c r="F195" s="50"/>
      <c r="G195" s="50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T195" s="2"/>
    </row>
    <row r="196" spans="1:20" x14ac:dyDescent="0.25">
      <c r="A196" s="2"/>
      <c r="C196" s="49"/>
      <c r="D196" s="50"/>
      <c r="E196" s="50"/>
      <c r="F196" s="50"/>
      <c r="G196" s="50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T196" s="2"/>
    </row>
    <row r="197" spans="1:20" x14ac:dyDescent="0.25">
      <c r="A197" s="2"/>
      <c r="C197" s="49"/>
      <c r="D197" s="50"/>
      <c r="E197" s="50"/>
      <c r="F197" s="50"/>
      <c r="G197" s="50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T197" s="2"/>
    </row>
    <row r="198" spans="1:20" x14ac:dyDescent="0.25">
      <c r="A198" s="2"/>
      <c r="C198" s="49"/>
      <c r="D198" s="50"/>
      <c r="E198" s="50"/>
      <c r="F198" s="50"/>
      <c r="G198" s="50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T198" s="2"/>
    </row>
    <row r="199" spans="1:20" x14ac:dyDescent="0.25">
      <c r="A199" s="2"/>
      <c r="C199" s="49"/>
      <c r="D199" s="50"/>
      <c r="E199" s="50"/>
      <c r="F199" s="50"/>
      <c r="G199" s="50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T199" s="2"/>
    </row>
    <row r="200" spans="1:20" x14ac:dyDescent="0.25">
      <c r="A200" s="2"/>
      <c r="C200" s="49"/>
      <c r="D200" s="50"/>
      <c r="E200" s="50"/>
      <c r="F200" s="50"/>
      <c r="G200" s="50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T200" s="2"/>
    </row>
    <row r="201" spans="1:20" x14ac:dyDescent="0.25">
      <c r="A201" s="2"/>
      <c r="C201" s="49"/>
      <c r="D201" s="50"/>
      <c r="E201" s="50"/>
      <c r="F201" s="50"/>
      <c r="G201" s="50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T201" s="2"/>
    </row>
    <row r="202" spans="1:20" x14ac:dyDescent="0.25">
      <c r="A202" s="2"/>
      <c r="C202" s="49"/>
      <c r="D202" s="50"/>
      <c r="E202" s="50"/>
      <c r="F202" s="50"/>
      <c r="G202" s="50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T202" s="2"/>
    </row>
    <row r="203" spans="1:20" x14ac:dyDescent="0.25">
      <c r="A203" s="2"/>
      <c r="C203" s="49"/>
      <c r="D203" s="50"/>
      <c r="E203" s="50"/>
      <c r="F203" s="50"/>
      <c r="G203" s="50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T203" s="2"/>
    </row>
    <row r="204" spans="1:20" x14ac:dyDescent="0.25">
      <c r="A204" s="2"/>
      <c r="C204" s="49"/>
      <c r="D204" s="50"/>
      <c r="E204" s="50"/>
      <c r="F204" s="50"/>
      <c r="G204" s="50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T204" s="2"/>
    </row>
    <row r="205" spans="1:20" x14ac:dyDescent="0.25">
      <c r="A205" s="2"/>
      <c r="C205" s="49"/>
      <c r="D205" s="50"/>
      <c r="E205" s="50"/>
      <c r="F205" s="50"/>
      <c r="G205" s="50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T205" s="2"/>
    </row>
    <row r="206" spans="1:20" x14ac:dyDescent="0.25">
      <c r="A206" s="2"/>
      <c r="C206" s="49"/>
      <c r="D206" s="50"/>
      <c r="E206" s="50"/>
      <c r="F206" s="50"/>
      <c r="G206" s="50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T206" s="2"/>
    </row>
    <row r="207" spans="1:20" x14ac:dyDescent="0.25">
      <c r="A207" s="2"/>
      <c r="C207" s="49"/>
      <c r="D207" s="50"/>
      <c r="E207" s="50"/>
      <c r="F207" s="50"/>
      <c r="G207" s="50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T207" s="2"/>
    </row>
    <row r="208" spans="1:20" x14ac:dyDescent="0.25">
      <c r="A208" s="2"/>
      <c r="C208" s="49"/>
      <c r="D208" s="50"/>
      <c r="E208" s="50"/>
      <c r="F208" s="50"/>
      <c r="G208" s="50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T208" s="2"/>
    </row>
    <row r="209" spans="1:20" x14ac:dyDescent="0.25">
      <c r="A209" s="2"/>
      <c r="C209" s="49"/>
      <c r="D209" s="50"/>
      <c r="E209" s="50"/>
      <c r="F209" s="50"/>
      <c r="G209" s="50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T209" s="2"/>
    </row>
    <row r="210" spans="1:20" x14ac:dyDescent="0.25">
      <c r="A210" s="2"/>
      <c r="C210" s="49"/>
      <c r="D210" s="50"/>
      <c r="E210" s="50"/>
      <c r="F210" s="50"/>
      <c r="G210" s="50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T210" s="2"/>
    </row>
    <row r="211" spans="1:20" x14ac:dyDescent="0.25">
      <c r="A211" s="2"/>
      <c r="C211" s="49"/>
      <c r="D211" s="50"/>
      <c r="E211" s="50"/>
      <c r="F211" s="50"/>
      <c r="G211" s="50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T211" s="2"/>
    </row>
    <row r="212" spans="1:20" x14ac:dyDescent="0.25">
      <c r="A212" s="2"/>
      <c r="C212" s="49"/>
      <c r="D212" s="50"/>
      <c r="E212" s="50"/>
      <c r="F212" s="50"/>
      <c r="G212" s="50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T212" s="2"/>
    </row>
    <row r="213" spans="1:20" x14ac:dyDescent="0.25">
      <c r="A213" s="2"/>
      <c r="C213" s="49"/>
      <c r="D213" s="50"/>
      <c r="E213" s="50"/>
      <c r="F213" s="50"/>
      <c r="G213" s="50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T213" s="2"/>
    </row>
    <row r="214" spans="1:20" x14ac:dyDescent="0.25">
      <c r="A214" s="2"/>
      <c r="C214" s="49"/>
      <c r="D214" s="50"/>
      <c r="E214" s="50"/>
      <c r="F214" s="50"/>
      <c r="G214" s="50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T214" s="2"/>
    </row>
    <row r="215" spans="1:20" x14ac:dyDescent="0.25">
      <c r="A215" s="2"/>
      <c r="C215" s="49"/>
      <c r="D215" s="50"/>
      <c r="E215" s="50"/>
      <c r="F215" s="50"/>
      <c r="G215" s="50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T215" s="2"/>
    </row>
    <row r="216" spans="1:20" x14ac:dyDescent="0.25">
      <c r="A216" s="2"/>
      <c r="C216" s="49"/>
      <c r="D216" s="50"/>
      <c r="E216" s="50"/>
      <c r="F216" s="50"/>
      <c r="G216" s="50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T216" s="2"/>
    </row>
    <row r="217" spans="1:20" x14ac:dyDescent="0.25">
      <c r="A217" s="2"/>
      <c r="C217" s="49"/>
      <c r="D217" s="50"/>
      <c r="E217" s="50"/>
      <c r="F217" s="50"/>
      <c r="G217" s="50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T217" s="2"/>
    </row>
    <row r="218" spans="1:20" x14ac:dyDescent="0.25">
      <c r="A218" s="2"/>
      <c r="C218" s="49"/>
      <c r="D218" s="50"/>
      <c r="E218" s="50"/>
      <c r="F218" s="50"/>
      <c r="G218" s="50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T218" s="2"/>
    </row>
    <row r="219" spans="1:20" x14ac:dyDescent="0.25">
      <c r="A219" s="2"/>
      <c r="C219" s="49"/>
      <c r="D219" s="50"/>
      <c r="E219" s="50"/>
      <c r="F219" s="50"/>
      <c r="G219" s="50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T219" s="2"/>
    </row>
    <row r="220" spans="1:20" x14ac:dyDescent="0.25">
      <c r="A220" s="2"/>
      <c r="C220" s="49"/>
      <c r="D220" s="50"/>
      <c r="E220" s="50"/>
      <c r="F220" s="50"/>
      <c r="G220" s="50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T220" s="2"/>
    </row>
    <row r="221" spans="1:20" x14ac:dyDescent="0.25">
      <c r="A221" s="2"/>
      <c r="C221" s="49"/>
      <c r="D221" s="50"/>
      <c r="E221" s="50"/>
      <c r="F221" s="50"/>
      <c r="G221" s="50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T221" s="2"/>
    </row>
    <row r="222" spans="1:20" x14ac:dyDescent="0.25">
      <c r="A222" s="2"/>
      <c r="C222" s="49"/>
      <c r="D222" s="50"/>
      <c r="E222" s="50"/>
      <c r="F222" s="50"/>
      <c r="G222" s="50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T222" s="2"/>
    </row>
    <row r="223" spans="1:20" x14ac:dyDescent="0.25">
      <c r="A223" s="2"/>
      <c r="C223" s="49"/>
      <c r="D223" s="50"/>
      <c r="E223" s="50"/>
      <c r="F223" s="50"/>
      <c r="G223" s="50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T223" s="2"/>
    </row>
    <row r="224" spans="1:20" x14ac:dyDescent="0.25">
      <c r="A224" s="2"/>
      <c r="C224" s="49"/>
      <c r="D224" s="50"/>
      <c r="E224" s="50"/>
      <c r="F224" s="50"/>
      <c r="G224" s="50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T224" s="2"/>
    </row>
    <row r="225" spans="1:20" x14ac:dyDescent="0.25">
      <c r="A225" s="2"/>
      <c r="C225" s="49"/>
      <c r="D225" s="50"/>
      <c r="E225" s="50"/>
      <c r="F225" s="50"/>
      <c r="G225" s="50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T225" s="2"/>
    </row>
    <row r="226" spans="1:20" x14ac:dyDescent="0.25">
      <c r="A226" s="2"/>
      <c r="C226" s="49"/>
      <c r="D226" s="50"/>
      <c r="E226" s="50"/>
      <c r="F226" s="50"/>
      <c r="G226" s="50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T226" s="2"/>
    </row>
    <row r="227" spans="1:20" x14ac:dyDescent="0.25">
      <c r="A227" s="2"/>
      <c r="C227" s="49"/>
      <c r="D227" s="50"/>
      <c r="E227" s="50"/>
      <c r="F227" s="50"/>
      <c r="G227" s="50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T227" s="2"/>
    </row>
    <row r="228" spans="1:20" x14ac:dyDescent="0.25">
      <c r="A228" s="2"/>
      <c r="C228" s="49"/>
      <c r="D228" s="50"/>
      <c r="E228" s="50"/>
      <c r="F228" s="50"/>
      <c r="G228" s="50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T228" s="2"/>
    </row>
    <row r="229" spans="1:20" x14ac:dyDescent="0.25">
      <c r="A229" s="2"/>
      <c r="C229" s="49"/>
      <c r="D229" s="50"/>
      <c r="E229" s="50"/>
      <c r="F229" s="50"/>
      <c r="G229" s="50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T229" s="2"/>
    </row>
    <row r="230" spans="1:20" x14ac:dyDescent="0.25">
      <c r="A230" s="2"/>
      <c r="C230" s="49"/>
      <c r="D230" s="50"/>
      <c r="E230" s="50"/>
      <c r="F230" s="50"/>
      <c r="G230" s="50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T230" s="2"/>
    </row>
    <row r="231" spans="1:20" x14ac:dyDescent="0.25">
      <c r="A231" s="2"/>
      <c r="C231" s="49"/>
      <c r="D231" s="50"/>
      <c r="E231" s="50"/>
      <c r="F231" s="50"/>
      <c r="G231" s="50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T231" s="2"/>
    </row>
    <row r="232" spans="1:20" x14ac:dyDescent="0.25">
      <c r="A232" s="2"/>
      <c r="C232" s="49"/>
      <c r="D232" s="50"/>
      <c r="E232" s="50"/>
      <c r="F232" s="50"/>
      <c r="G232" s="50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T232" s="2"/>
    </row>
    <row r="233" spans="1:20" x14ac:dyDescent="0.25">
      <c r="A233" s="2"/>
      <c r="C233" s="49"/>
      <c r="D233" s="50"/>
      <c r="E233" s="50"/>
      <c r="F233" s="50"/>
      <c r="G233" s="50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T233" s="2"/>
    </row>
    <row r="234" spans="1:20" x14ac:dyDescent="0.25">
      <c r="A234" s="2"/>
      <c r="C234" s="49"/>
      <c r="D234" s="50"/>
      <c r="E234" s="50"/>
      <c r="F234" s="50"/>
      <c r="G234" s="50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T234" s="2"/>
    </row>
    <row r="235" spans="1:20" x14ac:dyDescent="0.25">
      <c r="A235" s="2"/>
      <c r="C235" s="49"/>
      <c r="D235" s="50"/>
      <c r="E235" s="50"/>
      <c r="F235" s="50"/>
      <c r="G235" s="50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T235" s="2"/>
    </row>
    <row r="236" spans="1:20" x14ac:dyDescent="0.25">
      <c r="A236" s="2"/>
      <c r="C236" s="49"/>
      <c r="D236" s="50"/>
      <c r="E236" s="50"/>
      <c r="F236" s="50"/>
      <c r="G236" s="50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T236" s="2"/>
    </row>
    <row r="237" spans="1:20" x14ac:dyDescent="0.25">
      <c r="A237" s="2"/>
      <c r="C237" s="49"/>
      <c r="D237" s="50"/>
      <c r="E237" s="50"/>
      <c r="F237" s="50"/>
      <c r="G237" s="50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T237" s="2"/>
    </row>
    <row r="238" spans="1:20" x14ac:dyDescent="0.25">
      <c r="A238" s="2"/>
      <c r="C238" s="49"/>
      <c r="D238" s="50"/>
      <c r="E238" s="50"/>
      <c r="F238" s="50"/>
      <c r="G238" s="50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T238" s="2"/>
    </row>
    <row r="239" spans="1:20" x14ac:dyDescent="0.25">
      <c r="A239" s="2"/>
      <c r="C239" s="49"/>
      <c r="D239" s="50"/>
      <c r="E239" s="50"/>
      <c r="F239" s="50"/>
      <c r="G239" s="50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T239" s="2"/>
    </row>
    <row r="240" spans="1:20" x14ac:dyDescent="0.25">
      <c r="A240" s="2"/>
      <c r="C240" s="49"/>
      <c r="D240" s="50"/>
      <c r="E240" s="50"/>
      <c r="F240" s="50"/>
      <c r="G240" s="50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T240" s="2"/>
    </row>
    <row r="241" spans="1:20" x14ac:dyDescent="0.25">
      <c r="A241" s="2"/>
      <c r="C241" s="49"/>
      <c r="D241" s="50"/>
      <c r="E241" s="50"/>
      <c r="F241" s="50"/>
      <c r="G241" s="50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T241" s="2"/>
    </row>
    <row r="242" spans="1:20" x14ac:dyDescent="0.25">
      <c r="A242" s="2"/>
      <c r="C242" s="49"/>
      <c r="D242" s="50"/>
      <c r="E242" s="50"/>
      <c r="F242" s="50"/>
      <c r="G242" s="50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T242" s="2"/>
    </row>
    <row r="243" spans="1:20" x14ac:dyDescent="0.25">
      <c r="A243" s="2"/>
      <c r="C243" s="49"/>
      <c r="D243" s="50"/>
      <c r="E243" s="50"/>
      <c r="F243" s="50"/>
      <c r="G243" s="50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T243" s="2"/>
    </row>
    <row r="244" spans="1:20" x14ac:dyDescent="0.25">
      <c r="A244" s="2"/>
      <c r="C244" s="49"/>
      <c r="D244" s="50"/>
      <c r="E244" s="50"/>
      <c r="F244" s="50"/>
      <c r="G244" s="50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T244" s="2"/>
    </row>
    <row r="245" spans="1:20" x14ac:dyDescent="0.25">
      <c r="A245" s="2"/>
      <c r="C245" s="49"/>
      <c r="D245" s="50"/>
      <c r="E245" s="50"/>
      <c r="F245" s="50"/>
      <c r="G245" s="50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T245" s="2"/>
    </row>
    <row r="246" spans="1:20" x14ac:dyDescent="0.25">
      <c r="A246" s="2"/>
      <c r="C246" s="49"/>
      <c r="D246" s="50"/>
      <c r="E246" s="50"/>
      <c r="F246" s="50"/>
      <c r="G246" s="50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T246" s="2"/>
    </row>
    <row r="247" spans="1:20" x14ac:dyDescent="0.25">
      <c r="A247" s="2"/>
      <c r="C247" s="49"/>
      <c r="D247" s="50"/>
      <c r="E247" s="50"/>
      <c r="F247" s="50"/>
      <c r="G247" s="50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T247" s="2"/>
    </row>
    <row r="248" spans="1:20" x14ac:dyDescent="0.25">
      <c r="A248" s="2"/>
      <c r="C248" s="49"/>
      <c r="D248" s="50"/>
      <c r="E248" s="50"/>
      <c r="F248" s="50"/>
      <c r="G248" s="50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T248" s="2"/>
    </row>
    <row r="249" spans="1:20" x14ac:dyDescent="0.25">
      <c r="A249" s="2"/>
      <c r="C249" s="49"/>
      <c r="D249" s="50"/>
      <c r="E249" s="50"/>
      <c r="F249" s="50"/>
      <c r="G249" s="50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T249" s="2"/>
    </row>
    <row r="250" spans="1:20" x14ac:dyDescent="0.25">
      <c r="A250" s="2"/>
      <c r="C250" s="49"/>
      <c r="D250" s="50"/>
      <c r="E250" s="50"/>
      <c r="F250" s="50"/>
      <c r="G250" s="50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T250" s="2"/>
    </row>
    <row r="251" spans="1:20" x14ac:dyDescent="0.25">
      <c r="A251" s="2"/>
      <c r="C251" s="49"/>
      <c r="D251" s="50"/>
      <c r="E251" s="50"/>
      <c r="F251" s="50"/>
      <c r="G251" s="50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T251" s="2"/>
    </row>
    <row r="252" spans="1:20" x14ac:dyDescent="0.25">
      <c r="A252" s="2"/>
      <c r="C252" s="49"/>
      <c r="D252" s="50"/>
      <c r="E252" s="50"/>
      <c r="F252" s="50"/>
      <c r="G252" s="50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T252" s="2"/>
    </row>
    <row r="253" spans="1:20" x14ac:dyDescent="0.25">
      <c r="A253" s="2"/>
      <c r="C253" s="49"/>
      <c r="D253" s="50"/>
      <c r="E253" s="50"/>
      <c r="F253" s="50"/>
      <c r="G253" s="50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T253" s="2"/>
    </row>
    <row r="254" spans="1:20" x14ac:dyDescent="0.25">
      <c r="A254" s="2"/>
      <c r="C254" s="49"/>
      <c r="D254" s="50"/>
      <c r="E254" s="50"/>
      <c r="F254" s="50"/>
      <c r="G254" s="50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T254" s="2"/>
    </row>
    <row r="255" spans="1:20" x14ac:dyDescent="0.25">
      <c r="A255" s="2"/>
      <c r="C255" s="49"/>
      <c r="D255" s="50"/>
      <c r="E255" s="50"/>
      <c r="F255" s="50"/>
      <c r="G255" s="50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T255" s="2"/>
    </row>
    <row r="256" spans="1:20" x14ac:dyDescent="0.25">
      <c r="A256" s="2"/>
      <c r="C256" s="49"/>
      <c r="D256" s="50"/>
      <c r="E256" s="50"/>
      <c r="F256" s="50"/>
      <c r="G256" s="50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T256" s="2"/>
    </row>
    <row r="257" spans="1:20" x14ac:dyDescent="0.25">
      <c r="A257" s="2"/>
      <c r="C257" s="49"/>
      <c r="D257" s="50"/>
      <c r="E257" s="50"/>
      <c r="F257" s="50"/>
      <c r="G257" s="50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T257" s="2"/>
    </row>
    <row r="258" spans="1:20" x14ac:dyDescent="0.25">
      <c r="A258" s="2"/>
      <c r="C258" s="49"/>
      <c r="D258" s="50"/>
      <c r="E258" s="50"/>
      <c r="F258" s="50"/>
      <c r="G258" s="50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T258" s="2"/>
    </row>
    <row r="259" spans="1:20" x14ac:dyDescent="0.25">
      <c r="A259" s="2"/>
      <c r="C259" s="49"/>
      <c r="D259" s="50"/>
      <c r="E259" s="50"/>
      <c r="F259" s="50"/>
      <c r="G259" s="50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T259" s="2"/>
    </row>
    <row r="260" spans="1:20" x14ac:dyDescent="0.25">
      <c r="A260" s="2"/>
      <c r="C260" s="49"/>
      <c r="D260" s="50"/>
      <c r="E260" s="50"/>
      <c r="F260" s="50"/>
      <c r="G260" s="50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T260" s="2"/>
    </row>
    <row r="261" spans="1:20" x14ac:dyDescent="0.25">
      <c r="A261" s="2"/>
      <c r="C261" s="49"/>
      <c r="D261" s="50"/>
      <c r="E261" s="50"/>
      <c r="F261" s="50"/>
      <c r="G261" s="50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T261" s="2"/>
    </row>
    <row r="262" spans="1:20" x14ac:dyDescent="0.25">
      <c r="A262" s="2"/>
      <c r="C262" s="49"/>
      <c r="D262" s="50"/>
      <c r="E262" s="50"/>
      <c r="F262" s="50"/>
      <c r="G262" s="50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T262" s="2"/>
    </row>
    <row r="263" spans="1:20" x14ac:dyDescent="0.25">
      <c r="A263" s="2"/>
      <c r="C263" s="49"/>
      <c r="D263" s="50"/>
      <c r="E263" s="50"/>
      <c r="F263" s="50"/>
      <c r="G263" s="50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T263" s="2"/>
    </row>
    <row r="264" spans="1:20" x14ac:dyDescent="0.25">
      <c r="A264" s="2"/>
      <c r="C264" s="49"/>
      <c r="D264" s="50"/>
      <c r="E264" s="50"/>
      <c r="F264" s="50"/>
      <c r="G264" s="50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T264" s="2"/>
    </row>
    <row r="265" spans="1:20" x14ac:dyDescent="0.25">
      <c r="A265" s="2"/>
      <c r="C265" s="49"/>
      <c r="D265" s="50"/>
      <c r="E265" s="50"/>
      <c r="F265" s="50"/>
      <c r="G265" s="50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T265" s="2"/>
    </row>
    <row r="266" spans="1:20" x14ac:dyDescent="0.25">
      <c r="A266" s="2"/>
      <c r="C266" s="49"/>
      <c r="D266" s="50"/>
      <c r="E266" s="50"/>
      <c r="F266" s="50"/>
      <c r="G266" s="50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T266" s="2"/>
    </row>
    <row r="267" spans="1:20" x14ac:dyDescent="0.25">
      <c r="A267" s="2"/>
      <c r="C267" s="49"/>
      <c r="D267" s="50"/>
      <c r="E267" s="50"/>
      <c r="F267" s="50"/>
      <c r="G267" s="50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T267" s="2"/>
    </row>
    <row r="268" spans="1:20" x14ac:dyDescent="0.25">
      <c r="A268" s="2"/>
      <c r="C268" s="49"/>
      <c r="D268" s="50"/>
      <c r="E268" s="50"/>
      <c r="F268" s="50"/>
      <c r="G268" s="50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T268" s="2"/>
    </row>
    <row r="269" spans="1:20" x14ac:dyDescent="0.25">
      <c r="A269" s="2"/>
      <c r="C269" s="49"/>
      <c r="D269" s="50"/>
      <c r="E269" s="50"/>
      <c r="F269" s="50"/>
      <c r="G269" s="50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T269" s="2"/>
    </row>
    <row r="270" spans="1:20" x14ac:dyDescent="0.25">
      <c r="A270" s="2"/>
      <c r="C270" s="49"/>
      <c r="D270" s="50"/>
      <c r="E270" s="50"/>
      <c r="F270" s="50"/>
      <c r="G270" s="50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T270" s="2"/>
    </row>
    <row r="271" spans="1:20" x14ac:dyDescent="0.25">
      <c r="A271" s="2"/>
      <c r="C271" s="49"/>
      <c r="D271" s="50"/>
      <c r="E271" s="50"/>
      <c r="F271" s="50"/>
      <c r="G271" s="50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T271" s="2"/>
    </row>
    <row r="272" spans="1:20" x14ac:dyDescent="0.25">
      <c r="A272" s="2"/>
      <c r="C272" s="49"/>
      <c r="D272" s="50"/>
      <c r="E272" s="50"/>
      <c r="F272" s="50"/>
      <c r="G272" s="50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T272" s="2"/>
    </row>
    <row r="273" spans="1:20" x14ac:dyDescent="0.25">
      <c r="A273" s="2"/>
      <c r="C273" s="49"/>
      <c r="D273" s="50"/>
      <c r="E273" s="50"/>
      <c r="F273" s="50"/>
      <c r="G273" s="50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T273" s="2"/>
    </row>
    <row r="274" spans="1:20" x14ac:dyDescent="0.25">
      <c r="A274" s="2"/>
      <c r="C274" s="49"/>
      <c r="D274" s="50"/>
      <c r="E274" s="50"/>
      <c r="F274" s="50"/>
      <c r="G274" s="50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T274" s="2"/>
    </row>
    <row r="275" spans="1:20" x14ac:dyDescent="0.25">
      <c r="A275" s="2"/>
      <c r="C275" s="49"/>
      <c r="D275" s="50"/>
      <c r="E275" s="50"/>
      <c r="F275" s="50"/>
      <c r="G275" s="50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T275" s="2"/>
    </row>
    <row r="276" spans="1:20" x14ac:dyDescent="0.25">
      <c r="A276" s="2"/>
      <c r="C276" s="49"/>
      <c r="D276" s="50"/>
      <c r="E276" s="50"/>
      <c r="F276" s="50"/>
      <c r="G276" s="50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T276" s="2"/>
    </row>
    <row r="277" spans="1:20" x14ac:dyDescent="0.25">
      <c r="A277" s="2"/>
      <c r="C277" s="49"/>
      <c r="D277" s="50"/>
      <c r="E277" s="50"/>
      <c r="F277" s="50"/>
      <c r="G277" s="50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T277" s="2"/>
    </row>
    <row r="278" spans="1:20" x14ac:dyDescent="0.25">
      <c r="A278" s="2"/>
      <c r="C278" s="49"/>
      <c r="D278" s="50"/>
      <c r="E278" s="50"/>
      <c r="F278" s="50"/>
      <c r="G278" s="50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T278" s="2"/>
    </row>
    <row r="279" spans="1:20" x14ac:dyDescent="0.25">
      <c r="A279" s="2"/>
      <c r="C279" s="49"/>
      <c r="D279" s="50"/>
      <c r="E279" s="50"/>
      <c r="F279" s="50"/>
      <c r="G279" s="50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T279" s="2"/>
    </row>
    <row r="280" spans="1:20" x14ac:dyDescent="0.25">
      <c r="A280" s="2"/>
      <c r="C280" s="49"/>
      <c r="D280" s="50"/>
      <c r="E280" s="50"/>
      <c r="F280" s="50"/>
      <c r="G280" s="50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T280" s="2"/>
    </row>
    <row r="281" spans="1:20" x14ac:dyDescent="0.25">
      <c r="A281" s="2"/>
      <c r="C281" s="49"/>
      <c r="D281" s="50"/>
      <c r="E281" s="50"/>
      <c r="F281" s="50"/>
      <c r="G281" s="50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T281" s="2"/>
    </row>
    <row r="282" spans="1:20" x14ac:dyDescent="0.25">
      <c r="A282" s="2"/>
      <c r="C282" s="49"/>
      <c r="D282" s="50"/>
      <c r="E282" s="50"/>
      <c r="F282" s="50"/>
      <c r="G282" s="50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T282" s="2"/>
    </row>
    <row r="283" spans="1:20" x14ac:dyDescent="0.25">
      <c r="A283" s="2"/>
      <c r="C283" s="49"/>
      <c r="D283" s="50"/>
      <c r="E283" s="50"/>
      <c r="F283" s="50"/>
      <c r="G283" s="50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T283" s="2"/>
    </row>
    <row r="284" spans="1:20" x14ac:dyDescent="0.25">
      <c r="A284" s="2"/>
      <c r="C284" s="49"/>
      <c r="D284" s="50"/>
      <c r="E284" s="50"/>
      <c r="F284" s="50"/>
      <c r="G284" s="50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T284" s="2"/>
    </row>
    <row r="285" spans="1:20" x14ac:dyDescent="0.25">
      <c r="A285" s="2"/>
      <c r="C285" s="49"/>
      <c r="D285" s="50"/>
      <c r="E285" s="50"/>
      <c r="F285" s="50"/>
      <c r="G285" s="50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T285" s="2"/>
    </row>
    <row r="286" spans="1:20" x14ac:dyDescent="0.25">
      <c r="A286" s="2"/>
      <c r="C286" s="49"/>
      <c r="D286" s="50"/>
      <c r="E286" s="50"/>
      <c r="F286" s="50"/>
      <c r="G286" s="50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T286" s="2"/>
    </row>
    <row r="287" spans="1:20" x14ac:dyDescent="0.25">
      <c r="A287" s="2"/>
      <c r="C287" s="49"/>
      <c r="D287" s="50"/>
      <c r="E287" s="50"/>
      <c r="F287" s="50"/>
      <c r="G287" s="50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T287" s="2"/>
    </row>
    <row r="288" spans="1:20" x14ac:dyDescent="0.25">
      <c r="A288" s="2"/>
      <c r="C288" s="49"/>
      <c r="D288" s="50"/>
      <c r="E288" s="50"/>
      <c r="F288" s="50"/>
      <c r="G288" s="50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T288" s="2"/>
    </row>
    <row r="289" spans="1:20" x14ac:dyDescent="0.25">
      <c r="A289" s="2"/>
      <c r="C289" s="49"/>
      <c r="D289" s="50"/>
      <c r="E289" s="50"/>
      <c r="F289" s="50"/>
      <c r="G289" s="50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T289" s="2"/>
    </row>
    <row r="290" spans="1:20" x14ac:dyDescent="0.25">
      <c r="A290" s="2"/>
      <c r="C290" s="49"/>
      <c r="D290" s="50"/>
      <c r="E290" s="50"/>
      <c r="F290" s="50"/>
      <c r="G290" s="50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T290" s="2"/>
    </row>
    <row r="291" spans="1:20" x14ac:dyDescent="0.25">
      <c r="A291" s="2"/>
      <c r="C291" s="49"/>
      <c r="D291" s="50"/>
      <c r="E291" s="50"/>
      <c r="F291" s="50"/>
      <c r="G291" s="50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T291" s="2"/>
    </row>
    <row r="292" spans="1:20" x14ac:dyDescent="0.25">
      <c r="A292" s="2"/>
      <c r="C292" s="49"/>
      <c r="D292" s="50"/>
      <c r="E292" s="50"/>
      <c r="F292" s="50"/>
      <c r="G292" s="50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T292" s="2"/>
    </row>
    <row r="293" spans="1:20" x14ac:dyDescent="0.25">
      <c r="A293" s="2"/>
      <c r="C293" s="49"/>
      <c r="D293" s="50"/>
      <c r="E293" s="50"/>
      <c r="F293" s="50"/>
      <c r="G293" s="50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T293" s="2"/>
    </row>
    <row r="294" spans="1:20" x14ac:dyDescent="0.25">
      <c r="A294" s="2"/>
      <c r="C294" s="49"/>
      <c r="D294" s="50"/>
      <c r="E294" s="50"/>
      <c r="F294" s="50"/>
      <c r="G294" s="50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T294" s="2"/>
    </row>
    <row r="295" spans="1:20" x14ac:dyDescent="0.25">
      <c r="A295" s="2"/>
      <c r="C295" s="49"/>
      <c r="D295" s="50"/>
      <c r="E295" s="50"/>
      <c r="F295" s="50"/>
      <c r="G295" s="50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T295" s="2"/>
    </row>
    <row r="296" spans="1:20" x14ac:dyDescent="0.25">
      <c r="A296" s="2"/>
      <c r="C296" s="49"/>
      <c r="D296" s="50"/>
      <c r="E296" s="50"/>
      <c r="F296" s="50"/>
      <c r="G296" s="50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T296" s="2"/>
    </row>
    <row r="297" spans="1:20" x14ac:dyDescent="0.25">
      <c r="A297" s="2"/>
      <c r="C297" s="49"/>
      <c r="D297" s="50"/>
      <c r="E297" s="50"/>
      <c r="F297" s="50"/>
      <c r="G297" s="50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T297" s="2"/>
    </row>
    <row r="298" spans="1:20" x14ac:dyDescent="0.25">
      <c r="A298" s="2"/>
      <c r="C298" s="49"/>
      <c r="D298" s="50"/>
      <c r="E298" s="50"/>
      <c r="F298" s="50"/>
      <c r="G298" s="50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T298" s="2"/>
    </row>
    <row r="299" spans="1:20" x14ac:dyDescent="0.25">
      <c r="A299" s="2"/>
      <c r="C299" s="49"/>
      <c r="D299" s="50"/>
      <c r="E299" s="50"/>
      <c r="F299" s="50"/>
      <c r="G299" s="50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T299" s="2"/>
    </row>
    <row r="300" spans="1:20" x14ac:dyDescent="0.25">
      <c r="A300" s="2"/>
      <c r="C300" s="49"/>
      <c r="D300" s="50"/>
      <c r="E300" s="50"/>
      <c r="F300" s="50"/>
      <c r="G300" s="50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T300" s="2"/>
    </row>
    <row r="301" spans="1:20" x14ac:dyDescent="0.25">
      <c r="A301" s="2"/>
      <c r="C301" s="49"/>
      <c r="D301" s="50"/>
      <c r="E301" s="50"/>
      <c r="F301" s="50"/>
      <c r="G301" s="50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T301" s="2"/>
    </row>
    <row r="302" spans="1:20" x14ac:dyDescent="0.25">
      <c r="A302" s="2"/>
      <c r="C302" s="49"/>
      <c r="D302" s="50"/>
      <c r="E302" s="50"/>
      <c r="F302" s="50"/>
      <c r="G302" s="50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T302" s="2"/>
    </row>
    <row r="303" spans="1:20" x14ac:dyDescent="0.25">
      <c r="A303" s="2"/>
      <c r="C303" s="49"/>
      <c r="D303" s="50"/>
      <c r="E303" s="50"/>
      <c r="F303" s="50"/>
      <c r="G303" s="50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T303" s="2"/>
    </row>
    <row r="304" spans="1:20" x14ac:dyDescent="0.25">
      <c r="A304" s="2"/>
      <c r="C304" s="49"/>
      <c r="D304" s="50"/>
      <c r="E304" s="50"/>
      <c r="F304" s="50"/>
      <c r="G304" s="50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T304" s="2"/>
    </row>
    <row r="305" spans="1:20" x14ac:dyDescent="0.25">
      <c r="A305" s="2"/>
      <c r="C305" s="49"/>
      <c r="D305" s="50"/>
      <c r="E305" s="50"/>
      <c r="F305" s="50"/>
      <c r="G305" s="50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T305" s="2"/>
    </row>
    <row r="306" spans="1:20" x14ac:dyDescent="0.25">
      <c r="A306" s="2"/>
      <c r="C306" s="49"/>
      <c r="D306" s="50"/>
      <c r="E306" s="50"/>
      <c r="F306" s="50"/>
      <c r="G306" s="50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T306" s="2"/>
    </row>
    <row r="307" spans="1:20" x14ac:dyDescent="0.25">
      <c r="A307" s="2"/>
      <c r="C307" s="49"/>
      <c r="D307" s="50"/>
      <c r="E307" s="50"/>
      <c r="F307" s="50"/>
      <c r="G307" s="50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T307" s="2"/>
    </row>
    <row r="308" spans="1:20" x14ac:dyDescent="0.25">
      <c r="A308" s="2"/>
      <c r="C308" s="49"/>
      <c r="D308" s="50"/>
      <c r="E308" s="50"/>
      <c r="F308" s="50"/>
      <c r="G308" s="50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T308" s="2"/>
    </row>
    <row r="309" spans="1:20" x14ac:dyDescent="0.25">
      <c r="A309" s="2"/>
      <c r="C309" s="49"/>
      <c r="D309" s="50"/>
      <c r="E309" s="50"/>
      <c r="F309" s="50"/>
      <c r="G309" s="50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T309" s="2"/>
    </row>
    <row r="310" spans="1:20" x14ac:dyDescent="0.25">
      <c r="A310" s="2"/>
      <c r="C310" s="49"/>
      <c r="D310" s="50"/>
      <c r="E310" s="50"/>
      <c r="F310" s="50"/>
      <c r="G310" s="50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T310" s="2"/>
    </row>
    <row r="311" spans="1:20" x14ac:dyDescent="0.25">
      <c r="A311" s="2"/>
      <c r="C311" s="49"/>
      <c r="D311" s="50"/>
      <c r="E311" s="50"/>
      <c r="F311" s="50"/>
      <c r="G311" s="50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T311" s="2"/>
    </row>
    <row r="312" spans="1:20" x14ac:dyDescent="0.25">
      <c r="A312" s="2"/>
      <c r="C312" s="49"/>
      <c r="D312" s="50"/>
      <c r="E312" s="50"/>
      <c r="F312" s="50"/>
      <c r="G312" s="50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T312" s="2"/>
    </row>
    <row r="313" spans="1:20" x14ac:dyDescent="0.25">
      <c r="A313" s="2"/>
      <c r="C313" s="49"/>
      <c r="D313" s="50"/>
      <c r="E313" s="50"/>
      <c r="F313" s="50"/>
      <c r="G313" s="50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T313" s="2"/>
    </row>
    <row r="314" spans="1:20" x14ac:dyDescent="0.25">
      <c r="A314" s="2"/>
      <c r="C314" s="49"/>
      <c r="D314" s="50"/>
      <c r="E314" s="50"/>
      <c r="F314" s="50"/>
      <c r="G314" s="50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T314" s="2"/>
    </row>
    <row r="315" spans="1:20" x14ac:dyDescent="0.25">
      <c r="A315" s="2"/>
      <c r="C315" s="49"/>
      <c r="D315" s="50"/>
      <c r="E315" s="50"/>
      <c r="F315" s="50"/>
      <c r="G315" s="50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T315" s="2"/>
    </row>
    <row r="316" spans="1:20" x14ac:dyDescent="0.25">
      <c r="A316" s="2"/>
      <c r="C316" s="49"/>
      <c r="D316" s="50"/>
      <c r="E316" s="50"/>
      <c r="F316" s="50"/>
      <c r="G316" s="50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T316" s="2"/>
    </row>
    <row r="317" spans="1:20" x14ac:dyDescent="0.25">
      <c r="A317" s="2"/>
      <c r="C317" s="49"/>
      <c r="D317" s="50"/>
      <c r="E317" s="50"/>
      <c r="F317" s="50"/>
      <c r="G317" s="50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T317" s="2"/>
    </row>
    <row r="318" spans="1:20" x14ac:dyDescent="0.25">
      <c r="A318" s="2"/>
      <c r="C318" s="49"/>
      <c r="D318" s="50"/>
      <c r="E318" s="50"/>
      <c r="F318" s="50"/>
      <c r="G318" s="50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T318" s="2"/>
    </row>
    <row r="319" spans="1:20" x14ac:dyDescent="0.25">
      <c r="A319" s="2"/>
      <c r="C319" s="49"/>
      <c r="D319" s="50"/>
      <c r="E319" s="50"/>
      <c r="F319" s="50"/>
      <c r="G319" s="50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T319" s="2"/>
    </row>
    <row r="320" spans="1:20" x14ac:dyDescent="0.25">
      <c r="A320" s="2"/>
      <c r="C320" s="49"/>
      <c r="D320" s="50"/>
      <c r="E320" s="50"/>
      <c r="F320" s="50"/>
      <c r="G320" s="50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T320" s="2"/>
    </row>
    <row r="321" spans="1:20" x14ac:dyDescent="0.25">
      <c r="A321" s="2"/>
      <c r="C321" s="49"/>
      <c r="D321" s="50"/>
      <c r="E321" s="50"/>
      <c r="F321" s="50"/>
      <c r="G321" s="50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T321" s="2"/>
    </row>
    <row r="322" spans="1:20" x14ac:dyDescent="0.25">
      <c r="A322" s="2"/>
      <c r="C322" s="49"/>
      <c r="D322" s="50"/>
      <c r="E322" s="50"/>
      <c r="F322" s="50"/>
      <c r="G322" s="50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T322" s="2"/>
    </row>
    <row r="323" spans="1:20" x14ac:dyDescent="0.25">
      <c r="A323" s="2"/>
      <c r="C323" s="49"/>
      <c r="D323" s="50"/>
      <c r="E323" s="50"/>
      <c r="F323" s="50"/>
      <c r="G323" s="50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T323" s="2"/>
    </row>
    <row r="324" spans="1:20" x14ac:dyDescent="0.25">
      <c r="A324" s="2"/>
      <c r="C324" s="49"/>
      <c r="D324" s="50"/>
      <c r="E324" s="50"/>
      <c r="F324" s="50"/>
      <c r="G324" s="50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T324" s="2"/>
    </row>
    <row r="325" spans="1:20" x14ac:dyDescent="0.25">
      <c r="A325" s="2"/>
      <c r="C325" s="49"/>
      <c r="D325" s="50"/>
      <c r="E325" s="50"/>
      <c r="F325" s="50"/>
      <c r="G325" s="50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T325" s="2"/>
    </row>
    <row r="326" spans="1:20" x14ac:dyDescent="0.25">
      <c r="A326" s="2"/>
      <c r="C326" s="49"/>
      <c r="D326" s="50"/>
      <c r="E326" s="50"/>
      <c r="F326" s="50"/>
      <c r="G326" s="50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T326" s="2"/>
    </row>
    <row r="327" spans="1:20" x14ac:dyDescent="0.25">
      <c r="A327" s="2"/>
      <c r="C327" s="49"/>
      <c r="D327" s="50"/>
      <c r="E327" s="50"/>
      <c r="F327" s="50"/>
      <c r="G327" s="50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T327" s="2"/>
    </row>
    <row r="328" spans="1:20" x14ac:dyDescent="0.25">
      <c r="A328" s="2"/>
      <c r="C328" s="49"/>
      <c r="D328" s="50"/>
      <c r="E328" s="50"/>
      <c r="F328" s="50"/>
      <c r="G328" s="50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T328" s="2"/>
    </row>
    <row r="329" spans="1:20" x14ac:dyDescent="0.25">
      <c r="A329" s="2"/>
      <c r="C329" s="49"/>
      <c r="D329" s="50"/>
      <c r="E329" s="50"/>
      <c r="F329" s="50"/>
      <c r="G329" s="50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T329" s="2"/>
    </row>
    <row r="330" spans="1:20" x14ac:dyDescent="0.25">
      <c r="A330" s="2"/>
      <c r="C330" s="49"/>
      <c r="D330" s="50"/>
      <c r="E330" s="50"/>
      <c r="F330" s="50"/>
      <c r="G330" s="50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T330" s="2"/>
    </row>
    <row r="331" spans="1:20" x14ac:dyDescent="0.25">
      <c r="A331" s="2"/>
      <c r="C331" s="49"/>
      <c r="D331" s="50"/>
      <c r="E331" s="50"/>
      <c r="F331" s="50"/>
      <c r="G331" s="50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T331" s="2"/>
    </row>
    <row r="332" spans="1:20" x14ac:dyDescent="0.25">
      <c r="A332" s="2"/>
      <c r="C332" s="49"/>
      <c r="D332" s="50"/>
      <c r="E332" s="50"/>
      <c r="F332" s="50"/>
      <c r="G332" s="50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T332" s="2"/>
    </row>
    <row r="333" spans="1:20" x14ac:dyDescent="0.25">
      <c r="A333" s="2"/>
      <c r="C333" s="49"/>
      <c r="D333" s="50"/>
      <c r="E333" s="50"/>
      <c r="F333" s="50"/>
      <c r="G333" s="50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T333" s="2"/>
    </row>
    <row r="334" spans="1:20" x14ac:dyDescent="0.25">
      <c r="A334" s="2"/>
      <c r="C334" s="49"/>
      <c r="D334" s="50"/>
      <c r="E334" s="50"/>
      <c r="F334" s="50"/>
      <c r="G334" s="50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T334" s="2"/>
    </row>
    <row r="335" spans="1:20" x14ac:dyDescent="0.25">
      <c r="A335" s="2"/>
      <c r="C335" s="49"/>
      <c r="D335" s="50"/>
      <c r="E335" s="50"/>
      <c r="F335" s="50"/>
      <c r="G335" s="50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T335" s="2"/>
    </row>
    <row r="336" spans="1:20" x14ac:dyDescent="0.25">
      <c r="A336" s="2"/>
      <c r="C336" s="49"/>
      <c r="D336" s="50"/>
      <c r="E336" s="50"/>
      <c r="F336" s="50"/>
      <c r="G336" s="50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T336" s="2"/>
    </row>
    <row r="337" spans="1:20" x14ac:dyDescent="0.25">
      <c r="A337" s="2"/>
      <c r="C337" s="49"/>
      <c r="D337" s="50"/>
      <c r="E337" s="50"/>
      <c r="F337" s="50"/>
      <c r="G337" s="50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T337" s="2"/>
    </row>
    <row r="338" spans="1:20" x14ac:dyDescent="0.25">
      <c r="A338" s="2"/>
      <c r="C338" s="49"/>
      <c r="D338" s="50"/>
      <c r="E338" s="50"/>
      <c r="F338" s="50"/>
      <c r="G338" s="50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T338" s="2"/>
    </row>
    <row r="339" spans="1:20" x14ac:dyDescent="0.25">
      <c r="A339" s="2"/>
      <c r="C339" s="49"/>
      <c r="D339" s="50"/>
      <c r="E339" s="50"/>
      <c r="F339" s="50"/>
      <c r="G339" s="50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T339" s="2"/>
    </row>
    <row r="340" spans="1:20" x14ac:dyDescent="0.25">
      <c r="A340" s="2"/>
      <c r="C340" s="49"/>
      <c r="D340" s="50"/>
      <c r="E340" s="50"/>
      <c r="F340" s="50"/>
      <c r="G340" s="50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T340" s="2"/>
    </row>
    <row r="341" spans="1:20" x14ac:dyDescent="0.25">
      <c r="A341" s="2"/>
      <c r="C341" s="49"/>
      <c r="D341" s="50"/>
      <c r="E341" s="50"/>
      <c r="F341" s="50"/>
      <c r="G341" s="50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T341" s="2"/>
    </row>
    <row r="342" spans="1:20" x14ac:dyDescent="0.25">
      <c r="A342" s="2"/>
      <c r="C342" s="49"/>
      <c r="D342" s="50"/>
      <c r="E342" s="50"/>
      <c r="F342" s="50"/>
      <c r="G342" s="50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T342" s="2"/>
    </row>
    <row r="343" spans="1:20" x14ac:dyDescent="0.25">
      <c r="A343" s="2"/>
      <c r="C343" s="49"/>
      <c r="D343" s="50"/>
      <c r="E343" s="50"/>
      <c r="F343" s="50"/>
      <c r="G343" s="50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T343" s="2"/>
    </row>
    <row r="344" spans="1:20" x14ac:dyDescent="0.25">
      <c r="A344" s="2"/>
      <c r="C344" s="49"/>
      <c r="D344" s="50"/>
      <c r="E344" s="50"/>
      <c r="F344" s="50"/>
      <c r="G344" s="50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T344" s="2"/>
    </row>
    <row r="345" spans="1:20" x14ac:dyDescent="0.25">
      <c r="A345" s="2"/>
      <c r="C345" s="49"/>
      <c r="D345" s="50"/>
      <c r="E345" s="50"/>
      <c r="F345" s="50"/>
      <c r="G345" s="50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T345" s="2"/>
    </row>
    <row r="346" spans="1:20" x14ac:dyDescent="0.25">
      <c r="A346" s="2"/>
      <c r="C346" s="49"/>
      <c r="D346" s="50"/>
      <c r="E346" s="50"/>
      <c r="F346" s="50"/>
      <c r="G346" s="50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T346" s="2"/>
    </row>
    <row r="347" spans="1:20" x14ac:dyDescent="0.25">
      <c r="A347" s="2"/>
      <c r="C347" s="49"/>
      <c r="D347" s="50"/>
      <c r="E347" s="50"/>
      <c r="F347" s="50"/>
      <c r="G347" s="50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T347" s="2"/>
    </row>
    <row r="348" spans="1:20" x14ac:dyDescent="0.25">
      <c r="A348" s="2"/>
      <c r="C348" s="49"/>
      <c r="D348" s="50"/>
      <c r="E348" s="50"/>
      <c r="F348" s="50"/>
      <c r="G348" s="50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T348" s="2"/>
    </row>
    <row r="349" spans="1:20" x14ac:dyDescent="0.25">
      <c r="A349" s="2"/>
      <c r="C349" s="49"/>
      <c r="D349" s="50"/>
      <c r="E349" s="50"/>
      <c r="F349" s="50"/>
      <c r="G349" s="50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T349" s="2"/>
    </row>
    <row r="350" spans="1:20" x14ac:dyDescent="0.25">
      <c r="A350" s="2"/>
      <c r="C350" s="49"/>
      <c r="D350" s="50"/>
      <c r="E350" s="50"/>
      <c r="F350" s="50"/>
      <c r="G350" s="50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T350" s="2"/>
    </row>
    <row r="351" spans="1:20" x14ac:dyDescent="0.25">
      <c r="A351" s="2"/>
      <c r="C351" s="49"/>
      <c r="D351" s="50"/>
      <c r="E351" s="50"/>
      <c r="F351" s="50"/>
      <c r="G351" s="50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T351" s="2"/>
    </row>
    <row r="352" spans="1:20" x14ac:dyDescent="0.25">
      <c r="A352" s="2"/>
      <c r="C352" s="49"/>
      <c r="D352" s="50"/>
      <c r="E352" s="50"/>
      <c r="F352" s="50"/>
      <c r="G352" s="50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T352" s="2"/>
    </row>
    <row r="353" spans="1:20" x14ac:dyDescent="0.25">
      <c r="A353" s="2"/>
      <c r="C353" s="49"/>
      <c r="D353" s="50"/>
      <c r="E353" s="50"/>
      <c r="F353" s="50"/>
      <c r="G353" s="50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T353" s="2"/>
    </row>
    <row r="354" spans="1:20" x14ac:dyDescent="0.25">
      <c r="A354" s="2"/>
      <c r="C354" s="49"/>
      <c r="D354" s="50"/>
      <c r="E354" s="50"/>
      <c r="F354" s="50"/>
      <c r="G354" s="50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T354" s="2"/>
    </row>
    <row r="355" spans="1:20" x14ac:dyDescent="0.25">
      <c r="A355" s="2"/>
      <c r="C355" s="49"/>
      <c r="D355" s="50"/>
      <c r="E355" s="50"/>
      <c r="F355" s="50"/>
      <c r="G355" s="50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T355" s="2"/>
    </row>
    <row r="356" spans="1:20" x14ac:dyDescent="0.25">
      <c r="A356" s="2"/>
      <c r="C356" s="49"/>
      <c r="D356" s="50"/>
      <c r="E356" s="50"/>
      <c r="F356" s="50"/>
      <c r="G356" s="50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T356" s="2"/>
    </row>
    <row r="357" spans="1:20" x14ac:dyDescent="0.25">
      <c r="A357" s="2"/>
      <c r="C357" s="49"/>
      <c r="D357" s="50"/>
      <c r="E357" s="50"/>
      <c r="F357" s="50"/>
      <c r="G357" s="50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T357" s="2"/>
    </row>
    <row r="358" spans="1:20" x14ac:dyDescent="0.25">
      <c r="A358" s="2"/>
      <c r="C358" s="49"/>
      <c r="D358" s="50"/>
      <c r="E358" s="50"/>
      <c r="F358" s="50"/>
      <c r="G358" s="50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T358" s="2"/>
    </row>
    <row r="359" spans="1:20" x14ac:dyDescent="0.25">
      <c r="A359" s="2"/>
      <c r="C359" s="49"/>
      <c r="D359" s="50"/>
      <c r="E359" s="50"/>
      <c r="F359" s="50"/>
      <c r="G359" s="50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T359" s="2"/>
    </row>
    <row r="360" spans="1:20" x14ac:dyDescent="0.25">
      <c r="A360" s="2"/>
      <c r="C360" s="49"/>
      <c r="D360" s="50"/>
      <c r="E360" s="50"/>
      <c r="F360" s="50"/>
      <c r="G360" s="50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T360" s="2"/>
    </row>
    <row r="361" spans="1:20" x14ac:dyDescent="0.25">
      <c r="A361" s="2"/>
      <c r="C361" s="49"/>
      <c r="D361" s="50"/>
      <c r="E361" s="50"/>
      <c r="F361" s="50"/>
      <c r="G361" s="50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T361" s="2"/>
    </row>
    <row r="362" spans="1:20" x14ac:dyDescent="0.25">
      <c r="A362" s="2"/>
      <c r="C362" s="49"/>
      <c r="D362" s="50"/>
      <c r="E362" s="50"/>
      <c r="F362" s="50"/>
      <c r="G362" s="50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T362" s="2"/>
    </row>
    <row r="363" spans="1:20" x14ac:dyDescent="0.25">
      <c r="A363" s="2"/>
      <c r="C363" s="49"/>
      <c r="D363" s="50"/>
      <c r="E363" s="50"/>
      <c r="F363" s="50"/>
      <c r="G363" s="50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T363" s="2"/>
    </row>
    <row r="364" spans="1:20" x14ac:dyDescent="0.25">
      <c r="A364" s="2"/>
      <c r="C364" s="49"/>
      <c r="D364" s="50"/>
      <c r="E364" s="50"/>
      <c r="F364" s="50"/>
      <c r="G364" s="50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T364" s="2"/>
    </row>
    <row r="365" spans="1:20" x14ac:dyDescent="0.25">
      <c r="A365" s="2"/>
      <c r="C365" s="49"/>
      <c r="D365" s="50"/>
      <c r="E365" s="50"/>
      <c r="F365" s="50"/>
      <c r="G365" s="50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T365" s="2"/>
    </row>
    <row r="366" spans="1:20" x14ac:dyDescent="0.25">
      <c r="A366" s="2"/>
      <c r="C366" s="49"/>
      <c r="D366" s="50"/>
      <c r="E366" s="50"/>
      <c r="F366" s="50"/>
      <c r="G366" s="50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T366" s="2"/>
    </row>
    <row r="367" spans="1:20" x14ac:dyDescent="0.25">
      <c r="A367" s="2"/>
      <c r="C367" s="49"/>
      <c r="D367" s="50"/>
      <c r="E367" s="50"/>
      <c r="F367" s="50"/>
      <c r="G367" s="50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T367" s="2"/>
    </row>
    <row r="368" spans="1:20" x14ac:dyDescent="0.25">
      <c r="A368" s="2"/>
      <c r="C368" s="49"/>
      <c r="D368" s="50"/>
      <c r="E368" s="50"/>
      <c r="F368" s="50"/>
      <c r="G368" s="50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T368" s="2"/>
    </row>
    <row r="369" spans="1:20" x14ac:dyDescent="0.25">
      <c r="A369" s="2"/>
      <c r="C369" s="49"/>
      <c r="D369" s="50"/>
      <c r="E369" s="50"/>
      <c r="F369" s="50"/>
      <c r="G369" s="50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T369" s="2"/>
    </row>
    <row r="370" spans="1:20" x14ac:dyDescent="0.25">
      <c r="A370" s="2"/>
      <c r="C370" s="49"/>
      <c r="D370" s="50"/>
      <c r="E370" s="50"/>
      <c r="F370" s="50"/>
      <c r="G370" s="50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T370" s="2"/>
    </row>
    <row r="371" spans="1:20" x14ac:dyDescent="0.25">
      <c r="A371" s="2"/>
      <c r="C371" s="49"/>
      <c r="D371" s="50"/>
      <c r="E371" s="50"/>
      <c r="F371" s="50"/>
      <c r="G371" s="50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T371" s="2"/>
    </row>
    <row r="372" spans="1:20" x14ac:dyDescent="0.25">
      <c r="A372" s="2"/>
      <c r="C372" s="49"/>
      <c r="D372" s="50"/>
      <c r="E372" s="50"/>
      <c r="F372" s="50"/>
      <c r="G372" s="50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T372" s="2"/>
    </row>
    <row r="373" spans="1:20" x14ac:dyDescent="0.25">
      <c r="A373" s="2"/>
      <c r="C373" s="49"/>
      <c r="D373" s="50"/>
      <c r="E373" s="50"/>
      <c r="F373" s="50"/>
      <c r="G373" s="50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T373" s="2"/>
    </row>
    <row r="374" spans="1:20" x14ac:dyDescent="0.25">
      <c r="A374" s="2"/>
      <c r="C374" s="49"/>
      <c r="D374" s="50"/>
      <c r="E374" s="50"/>
      <c r="F374" s="50"/>
      <c r="G374" s="50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T374" s="2"/>
    </row>
    <row r="375" spans="1:20" x14ac:dyDescent="0.25">
      <c r="A375" s="2"/>
      <c r="C375" s="49"/>
      <c r="D375" s="50"/>
      <c r="E375" s="50"/>
      <c r="F375" s="50"/>
      <c r="G375" s="50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T375" s="2"/>
    </row>
    <row r="376" spans="1:20" x14ac:dyDescent="0.25">
      <c r="A376" s="2"/>
      <c r="C376" s="49"/>
      <c r="D376" s="50"/>
      <c r="E376" s="50"/>
      <c r="F376" s="50"/>
      <c r="G376" s="50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T376" s="2"/>
    </row>
    <row r="377" spans="1:20" x14ac:dyDescent="0.25">
      <c r="A377" s="2"/>
      <c r="C377" s="49"/>
      <c r="D377" s="50"/>
      <c r="E377" s="50"/>
      <c r="F377" s="50"/>
      <c r="G377" s="50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T377" s="2"/>
    </row>
    <row r="378" spans="1:20" x14ac:dyDescent="0.25">
      <c r="A378" s="2"/>
      <c r="C378" s="49"/>
      <c r="D378" s="50"/>
      <c r="E378" s="50"/>
      <c r="F378" s="50"/>
      <c r="G378" s="50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T378" s="2"/>
    </row>
    <row r="379" spans="1:20" x14ac:dyDescent="0.25">
      <c r="A379" s="2"/>
      <c r="C379" s="49"/>
      <c r="D379" s="50"/>
      <c r="E379" s="50"/>
      <c r="F379" s="50"/>
      <c r="G379" s="50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T379" s="2"/>
    </row>
    <row r="380" spans="1:20" x14ac:dyDescent="0.25">
      <c r="A380" s="2"/>
      <c r="C380" s="49"/>
      <c r="D380" s="50"/>
      <c r="E380" s="50"/>
      <c r="F380" s="50"/>
      <c r="G380" s="50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T380" s="2"/>
    </row>
    <row r="381" spans="1:20" x14ac:dyDescent="0.25">
      <c r="A381" s="2"/>
      <c r="C381" s="49"/>
      <c r="D381" s="50"/>
      <c r="E381" s="50"/>
      <c r="F381" s="50"/>
      <c r="G381" s="50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T381" s="2"/>
    </row>
    <row r="382" spans="1:20" x14ac:dyDescent="0.25">
      <c r="A382" s="2"/>
      <c r="C382" s="49"/>
      <c r="D382" s="50"/>
      <c r="E382" s="50"/>
      <c r="F382" s="50"/>
      <c r="G382" s="50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T382" s="2"/>
    </row>
    <row r="383" spans="1:20" x14ac:dyDescent="0.25">
      <c r="A383" s="2"/>
      <c r="C383" s="49"/>
      <c r="D383" s="50"/>
      <c r="E383" s="50"/>
      <c r="F383" s="50"/>
      <c r="G383" s="50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T383" s="2"/>
    </row>
    <row r="384" spans="1:20" x14ac:dyDescent="0.25">
      <c r="A384" s="2"/>
      <c r="C384" s="49"/>
      <c r="D384" s="50"/>
      <c r="E384" s="50"/>
      <c r="F384" s="50"/>
      <c r="G384" s="50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T384" s="2"/>
    </row>
    <row r="385" spans="1:20" x14ac:dyDescent="0.25">
      <c r="A385" s="2"/>
      <c r="C385" s="49"/>
      <c r="D385" s="50"/>
      <c r="E385" s="50"/>
      <c r="F385" s="50"/>
      <c r="G385" s="50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T385" s="2"/>
    </row>
    <row r="386" spans="1:20" x14ac:dyDescent="0.25">
      <c r="A386" s="2"/>
      <c r="C386" s="49"/>
      <c r="D386" s="50"/>
      <c r="E386" s="50"/>
      <c r="F386" s="50"/>
      <c r="G386" s="50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T386" s="2"/>
    </row>
    <row r="387" spans="1:20" x14ac:dyDescent="0.25">
      <c r="A387" s="2"/>
      <c r="C387" s="49"/>
      <c r="D387" s="50"/>
      <c r="E387" s="50"/>
      <c r="F387" s="50"/>
      <c r="G387" s="50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T387" s="2"/>
    </row>
    <row r="388" spans="1:20" x14ac:dyDescent="0.25">
      <c r="A388" s="2"/>
      <c r="C388" s="49"/>
      <c r="D388" s="50"/>
      <c r="E388" s="50"/>
      <c r="F388" s="50"/>
      <c r="G388" s="50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T388" s="2"/>
    </row>
    <row r="389" spans="1:20" x14ac:dyDescent="0.25">
      <c r="A389" s="2"/>
      <c r="C389" s="49"/>
      <c r="D389" s="50"/>
      <c r="E389" s="50"/>
      <c r="F389" s="50"/>
      <c r="G389" s="50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T389" s="2"/>
    </row>
    <row r="390" spans="1:20" x14ac:dyDescent="0.25">
      <c r="A390" s="2"/>
      <c r="C390" s="49"/>
      <c r="D390" s="50"/>
      <c r="E390" s="50"/>
      <c r="F390" s="50"/>
      <c r="G390" s="50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T390" s="2"/>
    </row>
    <row r="391" spans="1:20" x14ac:dyDescent="0.25">
      <c r="A391" s="2"/>
      <c r="C391" s="49"/>
      <c r="D391" s="50"/>
      <c r="E391" s="50"/>
      <c r="F391" s="50"/>
      <c r="G391" s="50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T391" s="2"/>
    </row>
    <row r="392" spans="1:20" x14ac:dyDescent="0.25">
      <c r="A392" s="2"/>
      <c r="C392" s="49"/>
      <c r="D392" s="50"/>
      <c r="E392" s="50"/>
      <c r="F392" s="50"/>
      <c r="G392" s="50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T392" s="2"/>
    </row>
    <row r="393" spans="1:20" x14ac:dyDescent="0.25">
      <c r="A393" s="2"/>
      <c r="C393" s="49"/>
      <c r="D393" s="50"/>
      <c r="E393" s="50"/>
      <c r="F393" s="50"/>
      <c r="G393" s="50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T393" s="2"/>
    </row>
    <row r="394" spans="1:20" x14ac:dyDescent="0.25">
      <c r="A394" s="2"/>
      <c r="C394" s="49"/>
      <c r="D394" s="50"/>
      <c r="E394" s="50"/>
      <c r="F394" s="50"/>
      <c r="G394" s="50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T394" s="2"/>
    </row>
    <row r="395" spans="1:20" x14ac:dyDescent="0.25">
      <c r="A395" s="2"/>
      <c r="C395" s="49"/>
      <c r="D395" s="50"/>
      <c r="E395" s="50"/>
      <c r="F395" s="50"/>
      <c r="G395" s="50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T395" s="2"/>
    </row>
    <row r="396" spans="1:20" x14ac:dyDescent="0.25">
      <c r="A396" s="2"/>
      <c r="C396" s="49"/>
      <c r="D396" s="50"/>
      <c r="E396" s="50"/>
      <c r="F396" s="50"/>
      <c r="G396" s="50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T396" s="2"/>
    </row>
    <row r="397" spans="1:20" x14ac:dyDescent="0.25">
      <c r="A397" s="2"/>
      <c r="C397" s="49"/>
      <c r="D397" s="50"/>
      <c r="E397" s="50"/>
      <c r="F397" s="50"/>
      <c r="G397" s="50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T397" s="2"/>
    </row>
    <row r="398" spans="1:20" x14ac:dyDescent="0.25">
      <c r="A398" s="2"/>
      <c r="C398" s="49"/>
      <c r="D398" s="50"/>
      <c r="E398" s="50"/>
      <c r="F398" s="50"/>
      <c r="G398" s="50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T398" s="2"/>
    </row>
    <row r="399" spans="1:20" x14ac:dyDescent="0.25">
      <c r="A399" s="2"/>
      <c r="C399" s="49"/>
      <c r="D399" s="50"/>
      <c r="E399" s="50"/>
      <c r="F399" s="50"/>
      <c r="G399" s="50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T399" s="2"/>
    </row>
    <row r="400" spans="1:20" x14ac:dyDescent="0.25">
      <c r="A400" s="2"/>
      <c r="C400" s="49"/>
      <c r="D400" s="50"/>
      <c r="E400" s="50"/>
      <c r="F400" s="50"/>
      <c r="G400" s="50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T400" s="2"/>
    </row>
    <row r="401" spans="1:20" x14ac:dyDescent="0.25">
      <c r="A401" s="2"/>
      <c r="C401" s="49"/>
      <c r="D401" s="50"/>
      <c r="E401" s="50"/>
      <c r="F401" s="50"/>
      <c r="G401" s="50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T401" s="2"/>
    </row>
    <row r="402" spans="1:20" x14ac:dyDescent="0.25">
      <c r="A402" s="2"/>
      <c r="C402" s="49"/>
      <c r="D402" s="50"/>
      <c r="E402" s="50"/>
      <c r="F402" s="50"/>
      <c r="G402" s="50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T402" s="2"/>
    </row>
    <row r="403" spans="1:20" x14ac:dyDescent="0.25">
      <c r="A403" s="2"/>
      <c r="C403" s="49"/>
      <c r="D403" s="50"/>
      <c r="E403" s="50"/>
      <c r="F403" s="50"/>
      <c r="G403" s="50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T403" s="2"/>
    </row>
    <row r="404" spans="1:20" x14ac:dyDescent="0.25">
      <c r="A404" s="2"/>
      <c r="C404" s="49"/>
      <c r="D404" s="50"/>
      <c r="E404" s="50"/>
      <c r="F404" s="50"/>
      <c r="G404" s="50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T404" s="2"/>
    </row>
    <row r="405" spans="1:20" x14ac:dyDescent="0.25">
      <c r="A405" s="2"/>
      <c r="C405" s="49"/>
      <c r="D405" s="50"/>
      <c r="E405" s="50"/>
      <c r="F405" s="50"/>
      <c r="G405" s="50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T405" s="2"/>
    </row>
    <row r="406" spans="1:20" x14ac:dyDescent="0.25">
      <c r="A406" s="2"/>
      <c r="C406" s="49"/>
      <c r="D406" s="50"/>
      <c r="E406" s="50"/>
      <c r="F406" s="50"/>
      <c r="G406" s="50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T406" s="2"/>
    </row>
    <row r="407" spans="1:20" x14ac:dyDescent="0.25">
      <c r="A407" s="2"/>
      <c r="C407" s="49"/>
      <c r="D407" s="50"/>
      <c r="E407" s="50"/>
      <c r="F407" s="50"/>
      <c r="G407" s="50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T407" s="2"/>
    </row>
    <row r="408" spans="1:20" x14ac:dyDescent="0.25">
      <c r="A408" s="2"/>
      <c r="C408" s="49"/>
      <c r="D408" s="50"/>
      <c r="E408" s="50"/>
      <c r="F408" s="50"/>
      <c r="G408" s="50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T408" s="2"/>
    </row>
    <row r="409" spans="1:20" x14ac:dyDescent="0.25">
      <c r="A409" s="2"/>
      <c r="C409" s="49"/>
      <c r="D409" s="50"/>
      <c r="E409" s="50"/>
      <c r="F409" s="50"/>
      <c r="G409" s="50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T409" s="2"/>
    </row>
    <row r="410" spans="1:20" x14ac:dyDescent="0.25">
      <c r="A410" s="2"/>
      <c r="C410" s="49"/>
      <c r="D410" s="50"/>
      <c r="E410" s="50"/>
      <c r="F410" s="50"/>
      <c r="G410" s="50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T410" s="2"/>
    </row>
    <row r="411" spans="1:20" x14ac:dyDescent="0.25">
      <c r="A411" s="2"/>
      <c r="C411" s="49"/>
      <c r="D411" s="50"/>
      <c r="E411" s="50"/>
      <c r="F411" s="50"/>
      <c r="G411" s="50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T411" s="2"/>
    </row>
    <row r="412" spans="1:20" x14ac:dyDescent="0.25">
      <c r="A412" s="2"/>
      <c r="C412" s="49"/>
      <c r="D412" s="50"/>
      <c r="E412" s="50"/>
      <c r="F412" s="50"/>
      <c r="G412" s="50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T412" s="2"/>
    </row>
    <row r="413" spans="1:20" x14ac:dyDescent="0.25">
      <c r="A413" s="2"/>
      <c r="C413" s="49"/>
      <c r="D413" s="50"/>
      <c r="E413" s="50"/>
      <c r="F413" s="50"/>
      <c r="G413" s="50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T413" s="2"/>
    </row>
    <row r="414" spans="1:20" x14ac:dyDescent="0.25">
      <c r="A414" s="2"/>
      <c r="C414" s="49"/>
      <c r="D414" s="50"/>
      <c r="E414" s="50"/>
      <c r="F414" s="50"/>
      <c r="G414" s="50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T414" s="2"/>
    </row>
    <row r="415" spans="1:20" x14ac:dyDescent="0.25">
      <c r="A415" s="2"/>
      <c r="C415" s="49"/>
      <c r="D415" s="50"/>
      <c r="E415" s="50"/>
      <c r="F415" s="50"/>
      <c r="G415" s="50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T415" s="2"/>
    </row>
    <row r="416" spans="1:20" x14ac:dyDescent="0.25">
      <c r="A416" s="2"/>
      <c r="C416" s="49"/>
      <c r="D416" s="50"/>
      <c r="E416" s="50"/>
      <c r="F416" s="50"/>
      <c r="G416" s="50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T416" s="2"/>
    </row>
    <row r="417" spans="1:20" x14ac:dyDescent="0.25">
      <c r="A417" s="2"/>
      <c r="C417" s="49"/>
      <c r="D417" s="50"/>
      <c r="E417" s="50"/>
      <c r="F417" s="50"/>
      <c r="G417" s="50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T417" s="2"/>
    </row>
    <row r="418" spans="1:20" x14ac:dyDescent="0.25">
      <c r="A418" s="2"/>
      <c r="C418" s="49"/>
      <c r="D418" s="50"/>
      <c r="E418" s="50"/>
      <c r="F418" s="50"/>
      <c r="G418" s="50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T418" s="2"/>
    </row>
    <row r="419" spans="1:20" x14ac:dyDescent="0.25">
      <c r="A419" s="2"/>
      <c r="C419" s="49"/>
      <c r="D419" s="50"/>
      <c r="E419" s="50"/>
      <c r="F419" s="50"/>
      <c r="G419" s="50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T419" s="2"/>
    </row>
    <row r="420" spans="1:20" x14ac:dyDescent="0.25">
      <c r="A420" s="2"/>
      <c r="C420" s="49"/>
      <c r="D420" s="50"/>
      <c r="E420" s="50"/>
      <c r="F420" s="50"/>
      <c r="G420" s="50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T420" s="2"/>
    </row>
    <row r="421" spans="1:20" x14ac:dyDescent="0.25">
      <c r="A421" s="2"/>
      <c r="C421" s="49"/>
      <c r="D421" s="50"/>
      <c r="E421" s="50"/>
      <c r="F421" s="50"/>
      <c r="G421" s="50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T421" s="2"/>
    </row>
    <row r="422" spans="1:20" x14ac:dyDescent="0.25">
      <c r="A422" s="2"/>
      <c r="C422" s="49"/>
      <c r="D422" s="50"/>
      <c r="E422" s="50"/>
      <c r="F422" s="50"/>
      <c r="G422" s="50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T422" s="2"/>
    </row>
    <row r="423" spans="1:20" x14ac:dyDescent="0.25">
      <c r="A423" s="2"/>
      <c r="C423" s="49"/>
      <c r="D423" s="50"/>
      <c r="E423" s="50"/>
      <c r="F423" s="50"/>
      <c r="G423" s="50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T423" s="2"/>
    </row>
    <row r="424" spans="1:20" x14ac:dyDescent="0.25">
      <c r="A424" s="2"/>
      <c r="C424" s="49"/>
      <c r="D424" s="50"/>
      <c r="E424" s="50"/>
      <c r="F424" s="50"/>
      <c r="G424" s="50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T424" s="2"/>
    </row>
    <row r="425" spans="1:20" x14ac:dyDescent="0.25">
      <c r="A425" s="2"/>
      <c r="C425" s="49"/>
      <c r="D425" s="50"/>
      <c r="E425" s="50"/>
      <c r="F425" s="50"/>
      <c r="G425" s="50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T425" s="2"/>
    </row>
    <row r="426" spans="1:20" x14ac:dyDescent="0.25">
      <c r="A426" s="2"/>
      <c r="C426" s="49"/>
      <c r="D426" s="50"/>
      <c r="E426" s="50"/>
      <c r="F426" s="50"/>
      <c r="G426" s="50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T426" s="2"/>
    </row>
    <row r="427" spans="1:20" x14ac:dyDescent="0.25">
      <c r="A427" s="2"/>
      <c r="C427" s="49"/>
      <c r="D427" s="50"/>
      <c r="E427" s="50"/>
      <c r="F427" s="50"/>
      <c r="G427" s="50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T427" s="2"/>
    </row>
    <row r="428" spans="1:20" x14ac:dyDescent="0.25">
      <c r="A428" s="2"/>
      <c r="C428" s="49"/>
      <c r="D428" s="50"/>
      <c r="E428" s="50"/>
      <c r="F428" s="50"/>
      <c r="G428" s="50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T428" s="2"/>
    </row>
    <row r="429" spans="1:20" x14ac:dyDescent="0.25">
      <c r="A429" s="2"/>
      <c r="C429" s="49"/>
      <c r="D429" s="50"/>
      <c r="E429" s="50"/>
      <c r="F429" s="50"/>
      <c r="G429" s="50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T429" s="2"/>
    </row>
    <row r="430" spans="1:20" x14ac:dyDescent="0.25">
      <c r="A430" s="2"/>
      <c r="C430" s="49"/>
      <c r="D430" s="50"/>
      <c r="E430" s="50"/>
      <c r="F430" s="50"/>
      <c r="G430" s="50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T430" s="2"/>
    </row>
    <row r="431" spans="1:20" x14ac:dyDescent="0.25">
      <c r="A431" s="2"/>
      <c r="C431" s="49"/>
      <c r="D431" s="50"/>
      <c r="E431" s="50"/>
      <c r="F431" s="50"/>
      <c r="G431" s="50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T431" s="2"/>
    </row>
    <row r="432" spans="1:20" x14ac:dyDescent="0.25">
      <c r="A432" s="2"/>
      <c r="C432" s="49"/>
      <c r="D432" s="50"/>
      <c r="E432" s="50"/>
      <c r="F432" s="50"/>
      <c r="G432" s="50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T432" s="2"/>
    </row>
    <row r="433" spans="1:20" x14ac:dyDescent="0.25">
      <c r="A433" s="2"/>
      <c r="C433" s="49"/>
      <c r="D433" s="50"/>
      <c r="E433" s="50"/>
      <c r="F433" s="50"/>
      <c r="G433" s="50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T433" s="2"/>
    </row>
    <row r="434" spans="1:20" x14ac:dyDescent="0.25">
      <c r="A434" s="2"/>
      <c r="C434" s="49"/>
      <c r="D434" s="50"/>
      <c r="E434" s="50"/>
      <c r="F434" s="50"/>
      <c r="G434" s="50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T434" s="2"/>
    </row>
    <row r="435" spans="1:20" x14ac:dyDescent="0.25">
      <c r="A435" s="2"/>
      <c r="C435" s="49"/>
      <c r="D435" s="50"/>
      <c r="E435" s="50"/>
      <c r="F435" s="50"/>
      <c r="G435" s="50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T435" s="2"/>
    </row>
    <row r="436" spans="1:20" x14ac:dyDescent="0.25">
      <c r="A436" s="2"/>
      <c r="C436" s="49"/>
      <c r="D436" s="50"/>
      <c r="E436" s="50"/>
      <c r="F436" s="50"/>
      <c r="G436" s="50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T436" s="2"/>
    </row>
    <row r="437" spans="1:20" x14ac:dyDescent="0.25">
      <c r="A437" s="2"/>
      <c r="C437" s="49"/>
      <c r="D437" s="50"/>
      <c r="E437" s="50"/>
      <c r="F437" s="50"/>
      <c r="G437" s="50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T437" s="2"/>
    </row>
    <row r="438" spans="1:20" x14ac:dyDescent="0.25">
      <c r="A438" s="2"/>
      <c r="C438" s="49"/>
      <c r="D438" s="50"/>
      <c r="E438" s="50"/>
      <c r="F438" s="50"/>
      <c r="G438" s="50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T438" s="2"/>
    </row>
    <row r="439" spans="1:20" x14ac:dyDescent="0.25">
      <c r="A439" s="2"/>
      <c r="C439" s="49"/>
      <c r="D439" s="50"/>
      <c r="E439" s="50"/>
      <c r="F439" s="50"/>
      <c r="G439" s="50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T439" s="2"/>
    </row>
    <row r="440" spans="1:20" x14ac:dyDescent="0.25">
      <c r="A440" s="2"/>
      <c r="C440" s="49"/>
      <c r="D440" s="50"/>
      <c r="E440" s="50"/>
      <c r="F440" s="50"/>
      <c r="G440" s="50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T440" s="2"/>
    </row>
    <row r="441" spans="1:20" x14ac:dyDescent="0.25">
      <c r="A441" s="2"/>
      <c r="C441" s="49"/>
      <c r="D441" s="50"/>
      <c r="E441" s="50"/>
      <c r="F441" s="50"/>
      <c r="G441" s="50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T441" s="2"/>
    </row>
    <row r="442" spans="1:20" x14ac:dyDescent="0.25">
      <c r="A442" s="2"/>
      <c r="C442" s="49"/>
      <c r="D442" s="50"/>
      <c r="E442" s="50"/>
      <c r="F442" s="50"/>
      <c r="G442" s="50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T442" s="2"/>
    </row>
    <row r="443" spans="1:20" x14ac:dyDescent="0.25">
      <c r="A443" s="2"/>
      <c r="C443" s="49"/>
      <c r="D443" s="50"/>
      <c r="E443" s="50"/>
      <c r="F443" s="50"/>
      <c r="G443" s="50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T443" s="2"/>
    </row>
    <row r="444" spans="1:20" x14ac:dyDescent="0.25">
      <c r="A444" s="2"/>
      <c r="C444" s="49"/>
      <c r="D444" s="50"/>
      <c r="E444" s="50"/>
      <c r="F444" s="50"/>
      <c r="G444" s="50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T444" s="2"/>
    </row>
    <row r="445" spans="1:20" x14ac:dyDescent="0.25">
      <c r="A445" s="2"/>
      <c r="C445" s="49"/>
      <c r="D445" s="50"/>
      <c r="E445" s="50"/>
      <c r="F445" s="50"/>
      <c r="G445" s="50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T445" s="2"/>
    </row>
    <row r="446" spans="1:20" x14ac:dyDescent="0.25">
      <c r="A446" s="2"/>
      <c r="C446" s="49"/>
      <c r="D446" s="50"/>
      <c r="E446" s="50"/>
      <c r="F446" s="50"/>
      <c r="G446" s="50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T446" s="2"/>
    </row>
    <row r="447" spans="1:20" x14ac:dyDescent="0.25">
      <c r="A447" s="2"/>
      <c r="C447" s="49"/>
      <c r="D447" s="50"/>
      <c r="E447" s="50"/>
      <c r="F447" s="50"/>
      <c r="G447" s="50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T447" s="2"/>
    </row>
    <row r="448" spans="1:20" x14ac:dyDescent="0.25">
      <c r="A448" s="2"/>
      <c r="C448" s="49"/>
      <c r="D448" s="50"/>
      <c r="E448" s="50"/>
      <c r="F448" s="50"/>
      <c r="G448" s="50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T448" s="2"/>
    </row>
    <row r="449" spans="1:20" x14ac:dyDescent="0.25">
      <c r="A449" s="2"/>
      <c r="C449" s="49"/>
      <c r="D449" s="50"/>
      <c r="E449" s="50"/>
      <c r="F449" s="50"/>
      <c r="G449" s="50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T449" s="2"/>
    </row>
    <row r="450" spans="1:20" x14ac:dyDescent="0.25">
      <c r="A450" s="2"/>
      <c r="C450" s="49"/>
      <c r="D450" s="50"/>
      <c r="E450" s="50"/>
      <c r="F450" s="50"/>
      <c r="G450" s="50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T450" s="2"/>
    </row>
    <row r="451" spans="1:20" x14ac:dyDescent="0.25">
      <c r="A451" s="2"/>
      <c r="C451" s="49"/>
      <c r="D451" s="50"/>
      <c r="E451" s="50"/>
      <c r="F451" s="50"/>
      <c r="G451" s="50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T451" s="2"/>
    </row>
    <row r="452" spans="1:20" x14ac:dyDescent="0.25">
      <c r="A452" s="2"/>
      <c r="C452" s="49"/>
      <c r="D452" s="50"/>
      <c r="E452" s="50"/>
      <c r="F452" s="50"/>
      <c r="G452" s="50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T452" s="2"/>
    </row>
    <row r="453" spans="1:20" x14ac:dyDescent="0.25">
      <c r="A453" s="2"/>
      <c r="C453" s="49"/>
      <c r="D453" s="50"/>
      <c r="E453" s="50"/>
      <c r="F453" s="50"/>
      <c r="G453" s="50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T453" s="2"/>
    </row>
    <row r="454" spans="1:20" x14ac:dyDescent="0.25">
      <c r="A454" s="2"/>
      <c r="C454" s="49"/>
      <c r="D454" s="50"/>
      <c r="E454" s="50"/>
      <c r="F454" s="50"/>
      <c r="G454" s="50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T454" s="2"/>
    </row>
    <row r="455" spans="1:20" x14ac:dyDescent="0.25">
      <c r="A455" s="2"/>
      <c r="C455" s="49"/>
      <c r="D455" s="50"/>
      <c r="E455" s="50"/>
      <c r="F455" s="50"/>
      <c r="G455" s="50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T455" s="2"/>
    </row>
    <row r="456" spans="1:20" x14ac:dyDescent="0.25">
      <c r="A456" s="2"/>
      <c r="C456" s="49"/>
      <c r="D456" s="50"/>
      <c r="E456" s="50"/>
      <c r="F456" s="50"/>
      <c r="G456" s="50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T456" s="2"/>
    </row>
    <row r="457" spans="1:20" x14ac:dyDescent="0.25">
      <c r="A457" s="2"/>
      <c r="C457" s="49"/>
      <c r="D457" s="50"/>
      <c r="E457" s="50"/>
      <c r="F457" s="50"/>
      <c r="G457" s="50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T457" s="2"/>
    </row>
    <row r="458" spans="1:20" x14ac:dyDescent="0.25">
      <c r="A458" s="2"/>
      <c r="C458" s="49"/>
      <c r="D458" s="50"/>
      <c r="E458" s="50"/>
      <c r="F458" s="50"/>
      <c r="G458" s="50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T458" s="2"/>
    </row>
    <row r="459" spans="1:20" x14ac:dyDescent="0.25">
      <c r="A459" s="2"/>
      <c r="C459" s="49"/>
      <c r="D459" s="50"/>
      <c r="E459" s="50"/>
      <c r="F459" s="50"/>
      <c r="G459" s="50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T459" s="2"/>
    </row>
    <row r="460" spans="1:20" x14ac:dyDescent="0.25">
      <c r="A460" s="2"/>
      <c r="C460" s="49"/>
      <c r="D460" s="50"/>
      <c r="E460" s="50"/>
      <c r="F460" s="50"/>
      <c r="G460" s="50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T460" s="2"/>
    </row>
    <row r="461" spans="1:20" x14ac:dyDescent="0.25">
      <c r="A461" s="2"/>
      <c r="C461" s="49"/>
      <c r="D461" s="50"/>
      <c r="E461" s="50"/>
      <c r="F461" s="50"/>
      <c r="G461" s="50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T461" s="2"/>
    </row>
    <row r="462" spans="1:20" x14ac:dyDescent="0.25">
      <c r="A462" s="2"/>
      <c r="C462" s="49"/>
      <c r="D462" s="50"/>
      <c r="E462" s="50"/>
      <c r="F462" s="50"/>
      <c r="G462" s="50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T462" s="2"/>
    </row>
    <row r="463" spans="1:20" x14ac:dyDescent="0.25">
      <c r="A463" s="2"/>
      <c r="C463" s="49"/>
      <c r="D463" s="50"/>
      <c r="E463" s="50"/>
      <c r="F463" s="50"/>
      <c r="G463" s="50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T463" s="2"/>
    </row>
    <row r="464" spans="1:20" x14ac:dyDescent="0.25">
      <c r="A464" s="2"/>
      <c r="C464" s="49"/>
      <c r="D464" s="50"/>
      <c r="E464" s="50"/>
      <c r="F464" s="50"/>
      <c r="G464" s="50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T464" s="2"/>
    </row>
    <row r="465" spans="1:20" x14ac:dyDescent="0.25">
      <c r="A465" s="2"/>
      <c r="C465" s="49"/>
      <c r="D465" s="50"/>
      <c r="E465" s="50"/>
      <c r="F465" s="50"/>
      <c r="G465" s="50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T465" s="2"/>
    </row>
    <row r="466" spans="1:20" x14ac:dyDescent="0.25">
      <c r="A466" s="2"/>
      <c r="C466" s="49"/>
      <c r="D466" s="50"/>
      <c r="E466" s="50"/>
      <c r="F466" s="50"/>
      <c r="G466" s="50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T466" s="2"/>
    </row>
    <row r="467" spans="1:20" x14ac:dyDescent="0.25">
      <c r="A467" s="2"/>
      <c r="C467" s="49"/>
      <c r="D467" s="50"/>
      <c r="E467" s="50"/>
      <c r="F467" s="50"/>
      <c r="G467" s="50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T467" s="2"/>
    </row>
    <row r="468" spans="1:20" x14ac:dyDescent="0.25">
      <c r="A468" s="2"/>
      <c r="C468" s="49"/>
      <c r="D468" s="50"/>
      <c r="E468" s="50"/>
      <c r="F468" s="50"/>
      <c r="G468" s="50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T468" s="2"/>
    </row>
    <row r="469" spans="1:20" x14ac:dyDescent="0.25">
      <c r="A469" s="2"/>
      <c r="C469" s="49"/>
      <c r="D469" s="50"/>
      <c r="E469" s="50"/>
      <c r="F469" s="50"/>
      <c r="G469" s="50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T469" s="2"/>
    </row>
    <row r="470" spans="1:20" x14ac:dyDescent="0.25">
      <c r="A470" s="2"/>
      <c r="C470" s="49"/>
      <c r="D470" s="50"/>
      <c r="E470" s="50"/>
      <c r="F470" s="50"/>
      <c r="G470" s="50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T470" s="2"/>
    </row>
    <row r="471" spans="1:20" x14ac:dyDescent="0.25">
      <c r="A471" s="2"/>
      <c r="C471" s="49"/>
      <c r="D471" s="50"/>
      <c r="E471" s="50"/>
      <c r="F471" s="50"/>
      <c r="G471" s="50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T471" s="2"/>
    </row>
    <row r="472" spans="1:20" x14ac:dyDescent="0.25">
      <c r="A472" s="2"/>
      <c r="C472" s="49"/>
      <c r="D472" s="50"/>
      <c r="E472" s="50"/>
      <c r="F472" s="50"/>
      <c r="G472" s="50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T472" s="2"/>
    </row>
    <row r="473" spans="1:20" x14ac:dyDescent="0.25">
      <c r="A473" s="2"/>
      <c r="C473" s="49"/>
      <c r="D473" s="50"/>
      <c r="E473" s="50"/>
      <c r="F473" s="50"/>
      <c r="G473" s="50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T473" s="2"/>
    </row>
    <row r="474" spans="1:20" x14ac:dyDescent="0.25">
      <c r="A474" s="2"/>
      <c r="C474" s="49"/>
      <c r="D474" s="50"/>
      <c r="E474" s="50"/>
      <c r="F474" s="50"/>
      <c r="G474" s="50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T474" s="2"/>
    </row>
    <row r="475" spans="1:20" x14ac:dyDescent="0.25">
      <c r="A475" s="2"/>
      <c r="C475" s="49"/>
      <c r="D475" s="50"/>
      <c r="E475" s="50"/>
      <c r="F475" s="50"/>
      <c r="G475" s="50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T475" s="2"/>
    </row>
    <row r="476" spans="1:20" x14ac:dyDescent="0.25">
      <c r="A476" s="2"/>
      <c r="C476" s="49"/>
      <c r="D476" s="50"/>
      <c r="E476" s="50"/>
      <c r="F476" s="50"/>
      <c r="G476" s="50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T476" s="2"/>
    </row>
    <row r="477" spans="1:20" x14ac:dyDescent="0.25">
      <c r="A477" s="2"/>
      <c r="C477" s="49"/>
      <c r="D477" s="50"/>
      <c r="E477" s="50"/>
      <c r="F477" s="50"/>
      <c r="G477" s="50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T477" s="2"/>
    </row>
    <row r="478" spans="1:20" x14ac:dyDescent="0.25">
      <c r="A478" s="2"/>
      <c r="C478" s="49"/>
      <c r="D478" s="50"/>
      <c r="E478" s="50"/>
      <c r="F478" s="50"/>
      <c r="G478" s="50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T478" s="2"/>
    </row>
    <row r="479" spans="1:20" x14ac:dyDescent="0.25">
      <c r="A479" s="2"/>
      <c r="C479" s="49"/>
      <c r="D479" s="50"/>
      <c r="E479" s="50"/>
      <c r="F479" s="50"/>
      <c r="G479" s="50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T479" s="2"/>
    </row>
    <row r="480" spans="1:20" x14ac:dyDescent="0.25">
      <c r="A480" s="2"/>
      <c r="C480" s="49"/>
      <c r="D480" s="50"/>
      <c r="E480" s="50"/>
      <c r="F480" s="50"/>
      <c r="G480" s="50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T480" s="2"/>
    </row>
    <row r="481" spans="1:20" x14ac:dyDescent="0.25">
      <c r="A481" s="2"/>
      <c r="C481" s="49"/>
      <c r="D481" s="50"/>
      <c r="E481" s="50"/>
      <c r="F481" s="50"/>
      <c r="G481" s="50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T481" s="2"/>
    </row>
    <row r="482" spans="1:20" x14ac:dyDescent="0.25">
      <c r="A482" s="2"/>
      <c r="C482" s="49"/>
      <c r="D482" s="50"/>
      <c r="E482" s="50"/>
      <c r="F482" s="50"/>
      <c r="G482" s="50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T482" s="2"/>
    </row>
    <row r="483" spans="1:20" x14ac:dyDescent="0.25">
      <c r="A483" s="2"/>
      <c r="C483" s="49"/>
      <c r="D483" s="50"/>
      <c r="E483" s="50"/>
      <c r="F483" s="50"/>
      <c r="G483" s="50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T483" s="2"/>
    </row>
    <row r="484" spans="1:20" x14ac:dyDescent="0.25">
      <c r="A484" s="2"/>
      <c r="C484" s="49"/>
      <c r="D484" s="50"/>
      <c r="E484" s="50"/>
      <c r="F484" s="50"/>
      <c r="G484" s="50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T484" s="2"/>
    </row>
    <row r="485" spans="1:20" x14ac:dyDescent="0.25">
      <c r="A485" s="2"/>
      <c r="C485" s="49"/>
      <c r="D485" s="50"/>
      <c r="E485" s="50"/>
      <c r="F485" s="50"/>
      <c r="G485" s="50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T485" s="2"/>
    </row>
    <row r="486" spans="1:20" x14ac:dyDescent="0.25">
      <c r="A486" s="2"/>
      <c r="C486" s="49"/>
      <c r="D486" s="50"/>
      <c r="E486" s="50"/>
      <c r="F486" s="50"/>
      <c r="G486" s="50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T486" s="2"/>
    </row>
    <row r="487" spans="1:20" x14ac:dyDescent="0.25">
      <c r="A487" s="2"/>
      <c r="C487" s="49"/>
      <c r="D487" s="50"/>
      <c r="E487" s="50"/>
      <c r="F487" s="50"/>
      <c r="G487" s="50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T487" s="2"/>
    </row>
    <row r="488" spans="1:20" x14ac:dyDescent="0.25">
      <c r="A488" s="2"/>
      <c r="C488" s="49"/>
      <c r="D488" s="50"/>
      <c r="E488" s="50"/>
      <c r="F488" s="50"/>
      <c r="G488" s="50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T488" s="2"/>
    </row>
    <row r="489" spans="1:20" x14ac:dyDescent="0.25">
      <c r="A489" s="2"/>
      <c r="C489" s="49"/>
      <c r="D489" s="50"/>
      <c r="E489" s="50"/>
      <c r="F489" s="50"/>
      <c r="G489" s="50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T489" s="2"/>
    </row>
    <row r="490" spans="1:20" x14ac:dyDescent="0.25">
      <c r="A490" s="2"/>
      <c r="C490" s="49"/>
      <c r="D490" s="50"/>
      <c r="E490" s="50"/>
      <c r="F490" s="50"/>
      <c r="G490" s="50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T490" s="2"/>
    </row>
    <row r="491" spans="1:20" x14ac:dyDescent="0.25">
      <c r="A491" s="2"/>
      <c r="C491" s="49"/>
      <c r="D491" s="50"/>
      <c r="E491" s="50"/>
      <c r="F491" s="50"/>
      <c r="G491" s="50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T491" s="2"/>
    </row>
    <row r="492" spans="1:20" x14ac:dyDescent="0.25">
      <c r="A492" s="2"/>
      <c r="C492" s="49"/>
      <c r="D492" s="50"/>
      <c r="E492" s="50"/>
      <c r="F492" s="50"/>
      <c r="G492" s="50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T492" s="2"/>
    </row>
    <row r="493" spans="1:20" x14ac:dyDescent="0.25">
      <c r="A493" s="2"/>
      <c r="C493" s="49"/>
      <c r="D493" s="50"/>
      <c r="E493" s="50"/>
      <c r="F493" s="50"/>
      <c r="G493" s="50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T493" s="2"/>
    </row>
    <row r="494" spans="1:20" x14ac:dyDescent="0.25">
      <c r="A494" s="2"/>
      <c r="C494" s="49"/>
      <c r="D494" s="50"/>
      <c r="E494" s="50"/>
      <c r="F494" s="50"/>
      <c r="G494" s="50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T494" s="2"/>
    </row>
    <row r="495" spans="1:20" x14ac:dyDescent="0.25">
      <c r="A495" s="2"/>
      <c r="C495" s="49"/>
      <c r="D495" s="50"/>
      <c r="E495" s="50"/>
      <c r="F495" s="50"/>
      <c r="G495" s="50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T495" s="2"/>
    </row>
    <row r="496" spans="1:20" x14ac:dyDescent="0.25">
      <c r="A496" s="2"/>
      <c r="C496" s="49"/>
      <c r="D496" s="50"/>
      <c r="E496" s="50"/>
      <c r="F496" s="50"/>
      <c r="G496" s="50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T496" s="2"/>
    </row>
    <row r="497" spans="1:20" x14ac:dyDescent="0.25">
      <c r="A497" s="2"/>
      <c r="C497" s="49"/>
      <c r="D497" s="50"/>
      <c r="E497" s="50"/>
      <c r="F497" s="50"/>
      <c r="G497" s="50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T497" s="2"/>
    </row>
    <row r="498" spans="1:20" x14ac:dyDescent="0.25">
      <c r="A498" s="2"/>
      <c r="C498" s="49"/>
      <c r="D498" s="50"/>
      <c r="E498" s="50"/>
      <c r="F498" s="50"/>
      <c r="G498" s="50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T498" s="2"/>
    </row>
    <row r="499" spans="1:20" x14ac:dyDescent="0.25">
      <c r="A499" s="2"/>
      <c r="C499" s="49"/>
      <c r="D499" s="50"/>
      <c r="E499" s="50"/>
      <c r="F499" s="50"/>
      <c r="G499" s="50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T499" s="2"/>
    </row>
    <row r="500" spans="1:20" x14ac:dyDescent="0.25">
      <c r="A500" s="2"/>
      <c r="C500" s="49"/>
      <c r="D500" s="50"/>
      <c r="E500" s="50"/>
      <c r="F500" s="50"/>
      <c r="G500" s="50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T500" s="2"/>
    </row>
    <row r="501" spans="1:20" x14ac:dyDescent="0.25">
      <c r="A501" s="2"/>
      <c r="C501" s="49"/>
      <c r="D501" s="50"/>
      <c r="E501" s="50"/>
      <c r="F501" s="50"/>
      <c r="G501" s="50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T501" s="2"/>
    </row>
    <row r="502" spans="1:20" x14ac:dyDescent="0.25">
      <c r="A502" s="2"/>
      <c r="C502" s="49"/>
      <c r="D502" s="50"/>
      <c r="E502" s="50"/>
      <c r="F502" s="50"/>
      <c r="G502" s="50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T502" s="2"/>
    </row>
    <row r="503" spans="1:20" x14ac:dyDescent="0.25">
      <c r="A503" s="2"/>
      <c r="C503" s="49"/>
      <c r="D503" s="50"/>
      <c r="E503" s="50"/>
      <c r="F503" s="50"/>
      <c r="G503" s="50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T503" s="2"/>
    </row>
    <row r="504" spans="1:20" x14ac:dyDescent="0.25">
      <c r="A504" s="2"/>
      <c r="C504" s="49"/>
      <c r="D504" s="50"/>
      <c r="E504" s="50"/>
      <c r="F504" s="50"/>
      <c r="G504" s="50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T504" s="2"/>
    </row>
    <row r="505" spans="1:20" x14ac:dyDescent="0.25">
      <c r="A505" s="2"/>
      <c r="C505" s="49"/>
      <c r="D505" s="50"/>
      <c r="E505" s="50"/>
      <c r="F505" s="50"/>
      <c r="G505" s="50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T505" s="2"/>
    </row>
    <row r="506" spans="1:20" x14ac:dyDescent="0.25">
      <c r="A506" s="2"/>
      <c r="C506" s="49"/>
      <c r="D506" s="50"/>
      <c r="E506" s="50"/>
      <c r="F506" s="50"/>
      <c r="G506" s="50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T506" s="2"/>
    </row>
    <row r="507" spans="1:20" x14ac:dyDescent="0.25">
      <c r="A507" s="2"/>
      <c r="C507" s="49"/>
      <c r="D507" s="50"/>
      <c r="E507" s="50"/>
      <c r="F507" s="50"/>
      <c r="G507" s="50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T507" s="2"/>
    </row>
    <row r="508" spans="1:20" x14ac:dyDescent="0.25">
      <c r="A508" s="2"/>
      <c r="C508" s="49"/>
      <c r="D508" s="50"/>
      <c r="E508" s="50"/>
      <c r="F508" s="50"/>
      <c r="G508" s="50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T508" s="2"/>
    </row>
    <row r="509" spans="1:20" x14ac:dyDescent="0.25">
      <c r="A509" s="2"/>
      <c r="C509" s="49"/>
      <c r="D509" s="50"/>
      <c r="E509" s="50"/>
      <c r="F509" s="50"/>
      <c r="G509" s="50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T509" s="2"/>
    </row>
    <row r="510" spans="1:20" x14ac:dyDescent="0.25">
      <c r="A510" s="2"/>
      <c r="C510" s="49"/>
      <c r="D510" s="50"/>
      <c r="E510" s="50"/>
      <c r="F510" s="50"/>
      <c r="G510" s="50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T510" s="2"/>
    </row>
    <row r="511" spans="1:20" x14ac:dyDescent="0.25">
      <c r="A511" s="2"/>
      <c r="C511" s="49"/>
      <c r="D511" s="50"/>
      <c r="E511" s="50"/>
      <c r="F511" s="50"/>
      <c r="G511" s="50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T511" s="2"/>
    </row>
    <row r="512" spans="1:20" x14ac:dyDescent="0.25">
      <c r="A512" s="2"/>
      <c r="C512" s="49"/>
      <c r="D512" s="50"/>
      <c r="E512" s="50"/>
      <c r="F512" s="50"/>
      <c r="G512" s="50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T512" s="2"/>
    </row>
    <row r="513" spans="1:20" x14ac:dyDescent="0.25">
      <c r="A513" s="2"/>
      <c r="C513" s="49"/>
      <c r="D513" s="50"/>
      <c r="E513" s="50"/>
      <c r="F513" s="50"/>
      <c r="G513" s="50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T513" s="2"/>
    </row>
    <row r="514" spans="1:20" x14ac:dyDescent="0.25">
      <c r="A514" s="2"/>
      <c r="C514" s="49"/>
      <c r="D514" s="50"/>
      <c r="E514" s="50"/>
      <c r="F514" s="50"/>
      <c r="G514" s="50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T514" s="2"/>
    </row>
    <row r="515" spans="1:20" x14ac:dyDescent="0.25">
      <c r="A515" s="2"/>
      <c r="C515" s="49"/>
      <c r="D515" s="50"/>
      <c r="E515" s="50"/>
      <c r="F515" s="50"/>
      <c r="G515" s="50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T515" s="2"/>
    </row>
    <row r="516" spans="1:20" x14ac:dyDescent="0.25">
      <c r="A516" s="2"/>
      <c r="C516" s="49"/>
      <c r="D516" s="50"/>
      <c r="E516" s="50"/>
      <c r="F516" s="50"/>
      <c r="G516" s="50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T516" s="2"/>
    </row>
    <row r="517" spans="1:20" x14ac:dyDescent="0.25">
      <c r="A517" s="2"/>
      <c r="C517" s="49"/>
      <c r="D517" s="50"/>
      <c r="E517" s="50"/>
      <c r="F517" s="50"/>
      <c r="G517" s="50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T517" s="2"/>
    </row>
    <row r="518" spans="1:20" x14ac:dyDescent="0.25">
      <c r="A518" s="2"/>
      <c r="C518" s="49"/>
      <c r="D518" s="50"/>
      <c r="E518" s="50"/>
      <c r="F518" s="50"/>
      <c r="G518" s="50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T518" s="2"/>
    </row>
    <row r="519" spans="1:20" x14ac:dyDescent="0.25">
      <c r="A519" s="2"/>
      <c r="C519" s="49"/>
      <c r="D519" s="50"/>
      <c r="E519" s="50"/>
      <c r="F519" s="50"/>
      <c r="G519" s="50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T519" s="2"/>
    </row>
    <row r="520" spans="1:20" x14ac:dyDescent="0.25">
      <c r="A520" s="2"/>
      <c r="C520" s="49"/>
      <c r="D520" s="50"/>
      <c r="E520" s="50"/>
      <c r="F520" s="50"/>
      <c r="G520" s="50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T520" s="2"/>
    </row>
    <row r="521" spans="1:20" x14ac:dyDescent="0.25">
      <c r="A521" s="2"/>
      <c r="C521" s="49"/>
      <c r="D521" s="50"/>
      <c r="E521" s="50"/>
      <c r="F521" s="50"/>
      <c r="G521" s="50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T521" s="2"/>
    </row>
    <row r="522" spans="1:20" x14ac:dyDescent="0.25">
      <c r="A522" s="2"/>
      <c r="C522" s="49"/>
      <c r="D522" s="50"/>
      <c r="E522" s="50"/>
      <c r="F522" s="50"/>
      <c r="G522" s="50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T522" s="2"/>
    </row>
    <row r="523" spans="1:20" x14ac:dyDescent="0.25">
      <c r="A523" s="2"/>
      <c r="C523" s="49"/>
      <c r="D523" s="50"/>
      <c r="E523" s="50"/>
      <c r="F523" s="50"/>
      <c r="G523" s="50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T523" s="2"/>
    </row>
    <row r="524" spans="1:20" x14ac:dyDescent="0.25">
      <c r="A524" s="2"/>
      <c r="C524" s="49"/>
      <c r="D524" s="50"/>
      <c r="E524" s="50"/>
      <c r="F524" s="50"/>
      <c r="G524" s="50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T524" s="2"/>
    </row>
    <row r="525" spans="1:20" x14ac:dyDescent="0.25">
      <c r="A525" s="2"/>
      <c r="C525" s="49"/>
      <c r="D525" s="50"/>
      <c r="E525" s="50"/>
      <c r="F525" s="50"/>
      <c r="G525" s="50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T525" s="2"/>
    </row>
    <row r="526" spans="1:20" x14ac:dyDescent="0.25">
      <c r="A526" s="2"/>
      <c r="C526" s="49"/>
      <c r="D526" s="50"/>
      <c r="E526" s="50"/>
      <c r="F526" s="50"/>
      <c r="G526" s="50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T526" s="2"/>
    </row>
    <row r="527" spans="1:20" x14ac:dyDescent="0.25">
      <c r="A527" s="2"/>
      <c r="C527" s="49"/>
      <c r="D527" s="50"/>
      <c r="E527" s="50"/>
      <c r="F527" s="50"/>
      <c r="G527" s="50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T527" s="2"/>
    </row>
    <row r="528" spans="1:20" x14ac:dyDescent="0.25">
      <c r="A528" s="2"/>
      <c r="C528" s="49"/>
      <c r="D528" s="50"/>
      <c r="E528" s="50"/>
      <c r="F528" s="50"/>
      <c r="G528" s="50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T528" s="2"/>
    </row>
    <row r="529" spans="1:20" x14ac:dyDescent="0.25">
      <c r="A529" s="2"/>
      <c r="C529" s="49"/>
      <c r="D529" s="50"/>
      <c r="E529" s="50"/>
      <c r="F529" s="50"/>
      <c r="G529" s="50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T529" s="2"/>
    </row>
    <row r="530" spans="1:20" x14ac:dyDescent="0.25">
      <c r="A530" s="2"/>
      <c r="C530" s="49"/>
      <c r="D530" s="50"/>
      <c r="E530" s="50"/>
      <c r="F530" s="50"/>
      <c r="G530" s="50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T530" s="2"/>
    </row>
    <row r="531" spans="1:20" x14ac:dyDescent="0.25">
      <c r="A531" s="2"/>
      <c r="C531" s="49"/>
      <c r="D531" s="50"/>
      <c r="E531" s="50"/>
      <c r="F531" s="50"/>
      <c r="G531" s="50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T531" s="2"/>
    </row>
    <row r="532" spans="1:20" x14ac:dyDescent="0.25">
      <c r="A532" s="2"/>
      <c r="C532" s="49"/>
      <c r="D532" s="50"/>
      <c r="E532" s="50"/>
      <c r="F532" s="50"/>
      <c r="G532" s="50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T532" s="2"/>
    </row>
    <row r="533" spans="1:20" x14ac:dyDescent="0.25">
      <c r="A533" s="2"/>
      <c r="C533" s="49"/>
      <c r="D533" s="50"/>
      <c r="E533" s="50"/>
      <c r="F533" s="50"/>
      <c r="G533" s="50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T533" s="2"/>
    </row>
    <row r="534" spans="1:20" x14ac:dyDescent="0.25">
      <c r="A534" s="2"/>
      <c r="C534" s="49"/>
      <c r="D534" s="50"/>
      <c r="E534" s="50"/>
      <c r="F534" s="50"/>
      <c r="G534" s="50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T534" s="2"/>
    </row>
    <row r="535" spans="1:20" x14ac:dyDescent="0.25">
      <c r="A535" s="2"/>
      <c r="C535" s="49"/>
      <c r="D535" s="50"/>
      <c r="E535" s="50"/>
      <c r="F535" s="50"/>
      <c r="G535" s="50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T535" s="2"/>
    </row>
    <row r="536" spans="1:20" x14ac:dyDescent="0.25">
      <c r="A536" s="2"/>
      <c r="C536" s="49"/>
      <c r="D536" s="50"/>
      <c r="E536" s="50"/>
      <c r="F536" s="50"/>
      <c r="G536" s="50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T536" s="2"/>
    </row>
    <row r="537" spans="1:20" x14ac:dyDescent="0.25">
      <c r="A537" s="2"/>
      <c r="C537" s="49"/>
      <c r="D537" s="50"/>
      <c r="E537" s="50"/>
      <c r="F537" s="50"/>
      <c r="G537" s="50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T537" s="2"/>
    </row>
    <row r="538" spans="1:20" x14ac:dyDescent="0.25">
      <c r="A538" s="2"/>
      <c r="C538" s="49"/>
      <c r="D538" s="50"/>
      <c r="E538" s="50"/>
      <c r="F538" s="50"/>
      <c r="G538" s="50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T538" s="2"/>
    </row>
    <row r="539" spans="1:20" x14ac:dyDescent="0.25">
      <c r="A539" s="2"/>
      <c r="C539" s="49"/>
      <c r="D539" s="50"/>
      <c r="E539" s="50"/>
      <c r="F539" s="50"/>
      <c r="G539" s="50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T539" s="2"/>
    </row>
    <row r="540" spans="1:20" x14ac:dyDescent="0.25">
      <c r="A540" s="2"/>
      <c r="C540" s="49"/>
      <c r="D540" s="50"/>
      <c r="E540" s="50"/>
      <c r="F540" s="50"/>
      <c r="G540" s="50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T540" s="2"/>
    </row>
    <row r="541" spans="1:20" x14ac:dyDescent="0.25">
      <c r="A541" s="2"/>
      <c r="C541" s="49"/>
      <c r="D541" s="50"/>
      <c r="E541" s="50"/>
      <c r="F541" s="50"/>
      <c r="G541" s="50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T541" s="2"/>
    </row>
    <row r="542" spans="1:20" x14ac:dyDescent="0.25">
      <c r="A542" s="2"/>
      <c r="C542" s="49"/>
      <c r="D542" s="50"/>
      <c r="E542" s="50"/>
      <c r="F542" s="50"/>
      <c r="G542" s="50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T542" s="2"/>
    </row>
    <row r="543" spans="1:20" x14ac:dyDescent="0.25">
      <c r="A543" s="2"/>
      <c r="C543" s="49"/>
      <c r="D543" s="50"/>
      <c r="E543" s="50"/>
      <c r="F543" s="50"/>
      <c r="G543" s="50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T543" s="2"/>
    </row>
    <row r="544" spans="1:20" x14ac:dyDescent="0.25">
      <c r="A544" s="2"/>
      <c r="C544" s="49"/>
      <c r="D544" s="50"/>
      <c r="E544" s="50"/>
      <c r="F544" s="50"/>
      <c r="G544" s="50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T544" s="2"/>
    </row>
    <row r="545" spans="1:20" x14ac:dyDescent="0.25">
      <c r="A545" s="2"/>
      <c r="C545" s="49"/>
      <c r="D545" s="50"/>
      <c r="E545" s="50"/>
      <c r="F545" s="50"/>
      <c r="G545" s="50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T545" s="2"/>
    </row>
    <row r="546" spans="1:20" x14ac:dyDescent="0.25">
      <c r="A546" s="2"/>
      <c r="C546" s="49"/>
      <c r="D546" s="50"/>
      <c r="E546" s="50"/>
      <c r="F546" s="50"/>
      <c r="G546" s="50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T546" s="2"/>
    </row>
    <row r="547" spans="1:20" x14ac:dyDescent="0.25">
      <c r="A547" s="2"/>
      <c r="C547" s="49"/>
      <c r="D547" s="50"/>
      <c r="E547" s="50"/>
      <c r="F547" s="50"/>
      <c r="G547" s="50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T547" s="2"/>
    </row>
    <row r="548" spans="1:20" x14ac:dyDescent="0.25">
      <c r="A548" s="2"/>
      <c r="C548" s="49"/>
      <c r="D548" s="50"/>
      <c r="E548" s="50"/>
      <c r="F548" s="50"/>
      <c r="G548" s="50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T548" s="2"/>
    </row>
    <row r="549" spans="1:20" x14ac:dyDescent="0.25">
      <c r="A549" s="2"/>
      <c r="C549" s="49"/>
      <c r="D549" s="50"/>
      <c r="E549" s="50"/>
      <c r="F549" s="50"/>
      <c r="G549" s="50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T549" s="2"/>
    </row>
    <row r="550" spans="1:20" x14ac:dyDescent="0.25">
      <c r="A550" s="2"/>
      <c r="C550" s="49"/>
      <c r="D550" s="50"/>
      <c r="E550" s="50"/>
      <c r="F550" s="50"/>
      <c r="G550" s="50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T550" s="2"/>
    </row>
    <row r="551" spans="1:20" x14ac:dyDescent="0.25">
      <c r="A551" s="2"/>
      <c r="C551" s="49"/>
      <c r="D551" s="50"/>
      <c r="E551" s="50"/>
      <c r="F551" s="50"/>
      <c r="G551" s="50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T551" s="2"/>
    </row>
    <row r="552" spans="1:20" x14ac:dyDescent="0.25">
      <c r="A552" s="2"/>
      <c r="C552" s="49"/>
      <c r="D552" s="50"/>
      <c r="E552" s="50"/>
      <c r="F552" s="50"/>
      <c r="G552" s="50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T552" s="2"/>
    </row>
    <row r="553" spans="1:20" x14ac:dyDescent="0.25">
      <c r="A553" s="2"/>
      <c r="C553" s="49"/>
      <c r="D553" s="50"/>
      <c r="E553" s="50"/>
      <c r="F553" s="50"/>
      <c r="G553" s="50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T553" s="2"/>
    </row>
    <row r="554" spans="1:20" x14ac:dyDescent="0.25">
      <c r="A554" s="2"/>
      <c r="C554" s="49"/>
      <c r="D554" s="50"/>
      <c r="E554" s="50"/>
      <c r="F554" s="50"/>
      <c r="G554" s="50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T554" s="2"/>
    </row>
    <row r="555" spans="1:20" x14ac:dyDescent="0.25">
      <c r="A555" s="2"/>
      <c r="C555" s="49"/>
      <c r="D555" s="50"/>
      <c r="E555" s="50"/>
      <c r="F555" s="50"/>
      <c r="G555" s="50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T555" s="2"/>
    </row>
    <row r="556" spans="1:20" x14ac:dyDescent="0.25">
      <c r="A556" s="2"/>
      <c r="C556" s="49"/>
      <c r="D556" s="50"/>
      <c r="E556" s="50"/>
      <c r="F556" s="50"/>
      <c r="G556" s="50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T556" s="2"/>
    </row>
    <row r="557" spans="1:20" x14ac:dyDescent="0.25">
      <c r="A557" s="2"/>
      <c r="C557" s="49"/>
      <c r="D557" s="50"/>
      <c r="E557" s="50"/>
      <c r="F557" s="50"/>
      <c r="G557" s="50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T557" s="2"/>
    </row>
    <row r="558" spans="1:20" x14ac:dyDescent="0.25">
      <c r="A558" s="2"/>
      <c r="C558" s="49"/>
      <c r="D558" s="50"/>
      <c r="E558" s="50"/>
      <c r="F558" s="50"/>
      <c r="G558" s="50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T558" s="2"/>
    </row>
    <row r="559" spans="1:20" x14ac:dyDescent="0.25">
      <c r="A559" s="2"/>
      <c r="C559" s="49"/>
      <c r="D559" s="50"/>
      <c r="E559" s="50"/>
      <c r="F559" s="50"/>
      <c r="G559" s="50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T559" s="2"/>
    </row>
    <row r="560" spans="1:20" x14ac:dyDescent="0.25">
      <c r="A560" s="2"/>
      <c r="C560" s="49"/>
      <c r="D560" s="50"/>
      <c r="E560" s="50"/>
      <c r="F560" s="50"/>
      <c r="G560" s="50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T560" s="2"/>
    </row>
    <row r="561" spans="1:20" x14ac:dyDescent="0.25">
      <c r="A561" s="2"/>
      <c r="C561" s="49"/>
      <c r="D561" s="50"/>
      <c r="E561" s="50"/>
      <c r="F561" s="50"/>
      <c r="G561" s="50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T561" s="2"/>
    </row>
    <row r="562" spans="1:20" x14ac:dyDescent="0.25">
      <c r="A562" s="2"/>
      <c r="C562" s="49"/>
      <c r="D562" s="50"/>
      <c r="E562" s="50"/>
      <c r="F562" s="50"/>
      <c r="G562" s="50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T562" s="2"/>
    </row>
    <row r="563" spans="1:20" x14ac:dyDescent="0.25">
      <c r="A563" s="2"/>
      <c r="C563" s="49"/>
      <c r="D563" s="50"/>
      <c r="E563" s="50"/>
      <c r="F563" s="50"/>
      <c r="G563" s="50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T563" s="2"/>
    </row>
    <row r="564" spans="1:20" x14ac:dyDescent="0.25">
      <c r="A564" s="2"/>
      <c r="C564" s="49"/>
      <c r="D564" s="50"/>
      <c r="E564" s="50"/>
      <c r="F564" s="50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T564" s="2"/>
    </row>
    <row r="565" spans="1:20" x14ac:dyDescent="0.25">
      <c r="A565" s="2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T565" s="2"/>
    </row>
    <row r="566" spans="1:20" x14ac:dyDescent="0.25">
      <c r="A566" s="2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T566" s="2"/>
    </row>
    <row r="567" spans="1:20" x14ac:dyDescent="0.25">
      <c r="A567" s="2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T567" s="2"/>
    </row>
    <row r="568" spans="1:20" x14ac:dyDescent="0.25">
      <c r="A568" s="2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T568" s="2"/>
    </row>
    <row r="569" spans="1:20" x14ac:dyDescent="0.25">
      <c r="A569" s="2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T569" s="2"/>
    </row>
    <row r="570" spans="1:20" x14ac:dyDescent="0.25">
      <c r="A570" s="2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T570" s="2"/>
    </row>
    <row r="571" spans="1:20" x14ac:dyDescent="0.25">
      <c r="A571" s="2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T571" s="2"/>
    </row>
    <row r="572" spans="1:20" x14ac:dyDescent="0.25">
      <c r="A572" s="2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T572" s="2"/>
    </row>
    <row r="573" spans="1:20" x14ac:dyDescent="0.25">
      <c r="A573" s="2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T573" s="2"/>
    </row>
    <row r="574" spans="1:20" x14ac:dyDescent="0.25">
      <c r="A574" s="2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T574" s="2"/>
    </row>
    <row r="575" spans="1:20" x14ac:dyDescent="0.25">
      <c r="A575" s="2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T575" s="2"/>
    </row>
    <row r="576" spans="1:20" x14ac:dyDescent="0.25">
      <c r="A576" s="2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T576" s="2"/>
    </row>
    <row r="577" spans="1:20" x14ac:dyDescent="0.25">
      <c r="A577" s="2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T577" s="2"/>
    </row>
    <row r="578" spans="1:20" x14ac:dyDescent="0.25">
      <c r="A578" s="2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T578" s="2"/>
    </row>
    <row r="579" spans="1:20" x14ac:dyDescent="0.25">
      <c r="A579" s="2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T579" s="2"/>
    </row>
    <row r="580" spans="1:20" x14ac:dyDescent="0.25">
      <c r="A580" s="2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T580" s="2"/>
    </row>
    <row r="581" spans="1:20" x14ac:dyDescent="0.25">
      <c r="A581" s="2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T581" s="2"/>
    </row>
    <row r="582" spans="1:20" x14ac:dyDescent="0.25">
      <c r="A582" s="2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T582" s="2"/>
    </row>
    <row r="583" spans="1:20" x14ac:dyDescent="0.25">
      <c r="A583" s="2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T583" s="2"/>
    </row>
    <row r="584" spans="1:20" x14ac:dyDescent="0.25">
      <c r="A584" s="2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T584" s="2"/>
    </row>
    <row r="585" spans="1:20" x14ac:dyDescent="0.25">
      <c r="A585" s="2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T585" s="2"/>
    </row>
    <row r="586" spans="1:20" x14ac:dyDescent="0.25">
      <c r="A586" s="2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T586" s="2"/>
    </row>
    <row r="587" spans="1:20" x14ac:dyDescent="0.25">
      <c r="A587" s="2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T587" s="2"/>
    </row>
    <row r="588" spans="1:20" x14ac:dyDescent="0.25">
      <c r="A588" s="2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T588" s="2"/>
    </row>
    <row r="589" spans="1:20" x14ac:dyDescent="0.25">
      <c r="A589" s="2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T589" s="2"/>
    </row>
    <row r="590" spans="1:20" x14ac:dyDescent="0.25">
      <c r="A590" s="2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T590" s="2"/>
    </row>
    <row r="591" spans="1:20" x14ac:dyDescent="0.25">
      <c r="A591" s="2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T591" s="2"/>
    </row>
    <row r="592" spans="1:20" x14ac:dyDescent="0.25">
      <c r="A592" s="2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T592" s="2"/>
    </row>
    <row r="593" spans="1:20" x14ac:dyDescent="0.25">
      <c r="A593" s="2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T593" s="2"/>
    </row>
    <row r="594" spans="1:20" x14ac:dyDescent="0.25">
      <c r="A594" s="2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T594" s="2"/>
    </row>
    <row r="595" spans="1:20" x14ac:dyDescent="0.25">
      <c r="A595" s="2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T595" s="2"/>
    </row>
    <row r="596" spans="1:20" x14ac:dyDescent="0.25">
      <c r="A596" s="2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T596" s="2"/>
    </row>
    <row r="597" spans="1:20" x14ac:dyDescent="0.25">
      <c r="A597" s="2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T597" s="2"/>
    </row>
    <row r="598" spans="1:20" x14ac:dyDescent="0.25">
      <c r="A598" s="2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T598" s="2"/>
    </row>
    <row r="599" spans="1:20" x14ac:dyDescent="0.25">
      <c r="A599" s="2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T599" s="2"/>
    </row>
    <row r="600" spans="1:20" x14ac:dyDescent="0.25">
      <c r="A600" s="2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T600" s="2"/>
    </row>
    <row r="601" spans="1:20" x14ac:dyDescent="0.25">
      <c r="A601" s="2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T601" s="2"/>
    </row>
    <row r="602" spans="1:20" x14ac:dyDescent="0.25">
      <c r="A602" s="2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T602" s="2"/>
    </row>
    <row r="603" spans="1:20" x14ac:dyDescent="0.25">
      <c r="A603" s="2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T603" s="2"/>
    </row>
    <row r="604" spans="1:20" x14ac:dyDescent="0.25">
      <c r="A604" s="2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T604" s="2"/>
    </row>
    <row r="605" spans="1:20" x14ac:dyDescent="0.25">
      <c r="A605" s="2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T605" s="2"/>
    </row>
    <row r="606" spans="1:20" x14ac:dyDescent="0.25">
      <c r="A606" s="2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T606" s="2"/>
    </row>
    <row r="607" spans="1:20" x14ac:dyDescent="0.25">
      <c r="A607" s="2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T607" s="2"/>
    </row>
    <row r="608" spans="1:20" x14ac:dyDescent="0.25">
      <c r="A608" s="2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T608" s="2"/>
    </row>
    <row r="609" spans="1:20" x14ac:dyDescent="0.25">
      <c r="A609" s="2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T609" s="2"/>
    </row>
    <row r="610" spans="1:20" x14ac:dyDescent="0.25">
      <c r="A610" s="2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T610" s="2"/>
    </row>
    <row r="611" spans="1:20" x14ac:dyDescent="0.25">
      <c r="A611" s="2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T611" s="2"/>
    </row>
    <row r="612" spans="1:20" x14ac:dyDescent="0.25">
      <c r="A612" s="2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T612" s="2"/>
    </row>
    <row r="613" spans="1:20" x14ac:dyDescent="0.25">
      <c r="A613" s="2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T613" s="2"/>
    </row>
    <row r="614" spans="1:20" x14ac:dyDescent="0.25">
      <c r="A614" s="2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T614" s="2"/>
    </row>
    <row r="615" spans="1:20" x14ac:dyDescent="0.25">
      <c r="A615" s="2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T615" s="2"/>
    </row>
    <row r="616" spans="1:20" x14ac:dyDescent="0.25">
      <c r="A616" s="2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T616" s="2"/>
    </row>
    <row r="617" spans="1:20" x14ac:dyDescent="0.25">
      <c r="A617" s="2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T617" s="2"/>
    </row>
    <row r="618" spans="1:20" x14ac:dyDescent="0.25">
      <c r="A618" s="2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T618" s="2"/>
    </row>
    <row r="619" spans="1:20" x14ac:dyDescent="0.25">
      <c r="A619" s="2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T619" s="2"/>
    </row>
    <row r="620" spans="1:20" x14ac:dyDescent="0.25">
      <c r="A620" s="2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T620" s="2"/>
    </row>
    <row r="621" spans="1:20" x14ac:dyDescent="0.25">
      <c r="A621" s="2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T621" s="2"/>
    </row>
    <row r="622" spans="1:20" x14ac:dyDescent="0.25">
      <c r="A622" s="2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T622" s="2"/>
    </row>
    <row r="623" spans="1:20" x14ac:dyDescent="0.25">
      <c r="A623" s="2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T623" s="2"/>
    </row>
    <row r="624" spans="1:20" x14ac:dyDescent="0.25">
      <c r="A624" s="2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T624" s="2"/>
    </row>
    <row r="625" spans="1:20" x14ac:dyDescent="0.25">
      <c r="A625" s="2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T625" s="2"/>
    </row>
    <row r="626" spans="1:20" x14ac:dyDescent="0.25">
      <c r="A626" s="2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T626" s="2"/>
    </row>
    <row r="627" spans="1:20" x14ac:dyDescent="0.25">
      <c r="A627" s="2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T627" s="2"/>
    </row>
    <row r="628" spans="1:20" x14ac:dyDescent="0.25">
      <c r="A628" s="2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T628" s="2"/>
    </row>
    <row r="629" spans="1:20" x14ac:dyDescent="0.25">
      <c r="A629" s="2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T629" s="2"/>
    </row>
    <row r="630" spans="1:20" x14ac:dyDescent="0.25">
      <c r="A630" s="2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T630" s="2"/>
    </row>
    <row r="631" spans="1:20" x14ac:dyDescent="0.25">
      <c r="A631" s="2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T631" s="2"/>
    </row>
    <row r="632" spans="1:20" x14ac:dyDescent="0.25">
      <c r="A632" s="2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T632" s="2"/>
    </row>
    <row r="633" spans="1:20" x14ac:dyDescent="0.25">
      <c r="A633" s="2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T633" s="2"/>
    </row>
    <row r="634" spans="1:20" x14ac:dyDescent="0.25">
      <c r="A634" s="2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T634" s="2"/>
    </row>
    <row r="635" spans="1:20" x14ac:dyDescent="0.25">
      <c r="A635" s="2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T635" s="2"/>
    </row>
    <row r="636" spans="1:20" x14ac:dyDescent="0.25">
      <c r="A636" s="2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T636" s="2"/>
    </row>
    <row r="637" spans="1:20" x14ac:dyDescent="0.25">
      <c r="A637" s="2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T637" s="2"/>
    </row>
    <row r="638" spans="1:20" x14ac:dyDescent="0.25">
      <c r="A638" s="2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T638" s="2"/>
    </row>
    <row r="639" spans="1:20" x14ac:dyDescent="0.25">
      <c r="A639" s="2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T639" s="2"/>
    </row>
    <row r="640" spans="1:20" x14ac:dyDescent="0.25">
      <c r="A640" s="2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T640" s="2"/>
    </row>
    <row r="641" spans="1:20" x14ac:dyDescent="0.25">
      <c r="A641" s="2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T641" s="2"/>
    </row>
    <row r="642" spans="1:20" x14ac:dyDescent="0.25">
      <c r="A642" s="2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T642" s="2"/>
    </row>
    <row r="643" spans="1:20" x14ac:dyDescent="0.25">
      <c r="A643" s="2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T643" s="2"/>
    </row>
    <row r="644" spans="1:20" x14ac:dyDescent="0.25">
      <c r="A644" s="2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T644" s="2"/>
    </row>
    <row r="645" spans="1:20" x14ac:dyDescent="0.25">
      <c r="A645" s="2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T645" s="2"/>
    </row>
    <row r="646" spans="1:20" x14ac:dyDescent="0.25">
      <c r="A646" s="2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T646" s="2"/>
    </row>
    <row r="647" spans="1:20" x14ac:dyDescent="0.25">
      <c r="A647" s="2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T647" s="2"/>
    </row>
    <row r="648" spans="1:20" x14ac:dyDescent="0.25">
      <c r="A648" s="2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T648" s="2"/>
    </row>
    <row r="649" spans="1:20" x14ac:dyDescent="0.25">
      <c r="A649" s="2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T649" s="2"/>
    </row>
    <row r="650" spans="1:20" x14ac:dyDescent="0.25">
      <c r="A650" s="2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T650" s="2"/>
    </row>
    <row r="651" spans="1:20" x14ac:dyDescent="0.25">
      <c r="A651" s="2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T651" s="2"/>
    </row>
    <row r="652" spans="1:20" x14ac:dyDescent="0.25">
      <c r="A652" s="2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T652" s="2"/>
    </row>
    <row r="653" spans="1:20" x14ac:dyDescent="0.25">
      <c r="A653" s="2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T653" s="2"/>
    </row>
    <row r="654" spans="1:20" x14ac:dyDescent="0.25">
      <c r="A654" s="2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T654" s="2"/>
    </row>
    <row r="655" spans="1:20" x14ac:dyDescent="0.25">
      <c r="A655" s="2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T655" s="2"/>
    </row>
    <row r="656" spans="1:20" x14ac:dyDescent="0.25">
      <c r="A656" s="2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T656" s="2"/>
    </row>
    <row r="657" spans="1:20" x14ac:dyDescent="0.25">
      <c r="A657" s="2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T657" s="2"/>
    </row>
    <row r="658" spans="1:20" x14ac:dyDescent="0.25">
      <c r="A658" s="2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T658" s="2"/>
    </row>
    <row r="659" spans="1:20" x14ac:dyDescent="0.25">
      <c r="A659" s="2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T659" s="2"/>
    </row>
    <row r="660" spans="1:20" x14ac:dyDescent="0.25">
      <c r="A660" s="2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T660" s="2"/>
    </row>
    <row r="661" spans="1:20" x14ac:dyDescent="0.25">
      <c r="A661" s="2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T661" s="2"/>
    </row>
    <row r="662" spans="1:20" x14ac:dyDescent="0.25">
      <c r="A662" s="2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T662" s="2"/>
    </row>
    <row r="663" spans="1:20" x14ac:dyDescent="0.25">
      <c r="A663" s="2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T663" s="2"/>
    </row>
    <row r="664" spans="1:20" x14ac:dyDescent="0.25">
      <c r="A664" s="2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T664" s="2"/>
    </row>
    <row r="665" spans="1:20" x14ac:dyDescent="0.25">
      <c r="A665" s="2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T665" s="2"/>
    </row>
    <row r="666" spans="1:20" x14ac:dyDescent="0.25">
      <c r="A666" s="2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T666" s="2"/>
    </row>
    <row r="667" spans="1:20" x14ac:dyDescent="0.25">
      <c r="A667" s="2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T667" s="2"/>
    </row>
    <row r="668" spans="1:20" x14ac:dyDescent="0.25">
      <c r="A668" s="2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T668" s="2"/>
    </row>
    <row r="669" spans="1:20" x14ac:dyDescent="0.25">
      <c r="A669" s="2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T669" s="2"/>
    </row>
    <row r="670" spans="1:20" x14ac:dyDescent="0.25">
      <c r="A670" s="2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T670" s="2"/>
    </row>
    <row r="671" spans="1:20" x14ac:dyDescent="0.25">
      <c r="A671" s="2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T671" s="2"/>
    </row>
    <row r="672" spans="1:20" x14ac:dyDescent="0.25">
      <c r="A672" s="2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T672" s="2"/>
    </row>
    <row r="673" spans="1:20" x14ac:dyDescent="0.25">
      <c r="A673" s="2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T673" s="2"/>
    </row>
    <row r="674" spans="1:20" x14ac:dyDescent="0.25">
      <c r="A674" s="2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T674" s="2"/>
    </row>
    <row r="675" spans="1:20" x14ac:dyDescent="0.25">
      <c r="A675" s="2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T675" s="2"/>
    </row>
    <row r="676" spans="1:20" x14ac:dyDescent="0.25">
      <c r="A676" s="2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T676" s="2"/>
    </row>
    <row r="677" spans="1:20" x14ac:dyDescent="0.25">
      <c r="A677" s="2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T677" s="2"/>
    </row>
    <row r="678" spans="1:20" x14ac:dyDescent="0.25">
      <c r="A678" s="2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T678" s="2"/>
    </row>
    <row r="679" spans="1:20" x14ac:dyDescent="0.25">
      <c r="A679" s="2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T679" s="2"/>
    </row>
    <row r="680" spans="1:20" x14ac:dyDescent="0.25">
      <c r="A680" s="2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T680" s="2"/>
    </row>
    <row r="681" spans="1:20" x14ac:dyDescent="0.25">
      <c r="A681" s="2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T681" s="2"/>
    </row>
    <row r="682" spans="1:20" x14ac:dyDescent="0.25">
      <c r="A682" s="2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T682" s="2"/>
    </row>
    <row r="683" spans="1:20" x14ac:dyDescent="0.25">
      <c r="A683" s="2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T683" s="2"/>
    </row>
    <row r="684" spans="1:20" x14ac:dyDescent="0.25">
      <c r="A684" s="2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T684" s="2"/>
    </row>
    <row r="685" spans="1:20" x14ac:dyDescent="0.25">
      <c r="A685" s="2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T685" s="2"/>
    </row>
    <row r="686" spans="1:20" x14ac:dyDescent="0.25">
      <c r="A686" s="2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T686" s="2"/>
    </row>
    <row r="687" spans="1:20" x14ac:dyDescent="0.25">
      <c r="A687" s="2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T687" s="2"/>
    </row>
    <row r="688" spans="1:20" x14ac:dyDescent="0.25">
      <c r="A688" s="2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T688" s="2"/>
    </row>
    <row r="689" spans="1:20" x14ac:dyDescent="0.25">
      <c r="A689" s="2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T689" s="2"/>
    </row>
    <row r="690" spans="1:20" x14ac:dyDescent="0.25">
      <c r="A690" s="2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T690" s="2"/>
    </row>
    <row r="691" spans="1:20" x14ac:dyDescent="0.25">
      <c r="A691" s="2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T691" s="2"/>
    </row>
    <row r="692" spans="1:20" x14ac:dyDescent="0.25">
      <c r="A692" s="2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T692" s="2"/>
    </row>
    <row r="693" spans="1:20" x14ac:dyDescent="0.25">
      <c r="A693" s="2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T693" s="2"/>
    </row>
    <row r="694" spans="1:20" x14ac:dyDescent="0.25">
      <c r="A694" s="2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T694" s="2"/>
    </row>
    <row r="695" spans="1:20" x14ac:dyDescent="0.25">
      <c r="A695" s="2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T695" s="2"/>
    </row>
    <row r="696" spans="1:20" x14ac:dyDescent="0.25">
      <c r="A696" s="2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T696" s="2"/>
    </row>
    <row r="697" spans="1:20" x14ac:dyDescent="0.25">
      <c r="A697" s="2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T697" s="2"/>
    </row>
    <row r="698" spans="1:20" x14ac:dyDescent="0.25">
      <c r="A698" s="2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T698" s="2"/>
    </row>
    <row r="699" spans="1:20" x14ac:dyDescent="0.25">
      <c r="A699" s="2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T699" s="2"/>
    </row>
    <row r="700" spans="1:20" x14ac:dyDescent="0.25">
      <c r="A700" s="2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T700" s="2"/>
    </row>
    <row r="701" spans="1:20" x14ac:dyDescent="0.25">
      <c r="A701" s="2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T701" s="2"/>
    </row>
    <row r="702" spans="1:20" x14ac:dyDescent="0.25">
      <c r="A702" s="2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T702" s="2"/>
    </row>
    <row r="703" spans="1:20" x14ac:dyDescent="0.25">
      <c r="A703" s="2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T703" s="2"/>
    </row>
    <row r="704" spans="1:20" x14ac:dyDescent="0.25">
      <c r="A704" s="2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T704" s="2"/>
    </row>
    <row r="705" spans="1:20" x14ac:dyDescent="0.25">
      <c r="A705" s="2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T705" s="2"/>
    </row>
    <row r="706" spans="1:20" x14ac:dyDescent="0.25">
      <c r="A706" s="2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T706" s="2"/>
    </row>
    <row r="707" spans="1:20" x14ac:dyDescent="0.25">
      <c r="A707" s="2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T707" s="2"/>
    </row>
    <row r="708" spans="1:20" x14ac:dyDescent="0.25">
      <c r="A708" s="2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T708" s="2"/>
    </row>
    <row r="709" spans="1:20" x14ac:dyDescent="0.25">
      <c r="A709" s="2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T709" s="2"/>
    </row>
    <row r="710" spans="1:20" x14ac:dyDescent="0.25">
      <c r="A710" s="2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T710" s="2"/>
    </row>
    <row r="711" spans="1:20" x14ac:dyDescent="0.25">
      <c r="A711" s="2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T711" s="2"/>
    </row>
    <row r="712" spans="1:20" x14ac:dyDescent="0.25">
      <c r="A712" s="2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T712" s="2"/>
    </row>
    <row r="713" spans="1:20" x14ac:dyDescent="0.25">
      <c r="A713" s="2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T713" s="2"/>
    </row>
    <row r="714" spans="1:20" x14ac:dyDescent="0.25">
      <c r="A714" s="2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T714" s="2"/>
    </row>
    <row r="715" spans="1:20" x14ac:dyDescent="0.25">
      <c r="A715" s="2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T715" s="2"/>
    </row>
    <row r="716" spans="1:20" x14ac:dyDescent="0.25">
      <c r="A716" s="2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T716" s="2"/>
    </row>
    <row r="717" spans="1:20" x14ac:dyDescent="0.25">
      <c r="A717" s="2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T717" s="2"/>
    </row>
    <row r="718" spans="1:20" x14ac:dyDescent="0.25">
      <c r="A718" s="2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T718" s="2"/>
    </row>
    <row r="719" spans="1:20" x14ac:dyDescent="0.25">
      <c r="A719" s="2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T719" s="2"/>
    </row>
    <row r="720" spans="1:20" x14ac:dyDescent="0.25">
      <c r="A720" s="2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T720" s="2"/>
    </row>
    <row r="721" spans="1:20" x14ac:dyDescent="0.25">
      <c r="A721" s="2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T721" s="2"/>
    </row>
    <row r="722" spans="1:20" x14ac:dyDescent="0.25">
      <c r="A722" s="2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T722" s="2"/>
    </row>
    <row r="723" spans="1:20" x14ac:dyDescent="0.25">
      <c r="A723" s="2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T723" s="2"/>
    </row>
    <row r="724" spans="1:20" x14ac:dyDescent="0.25">
      <c r="A724" s="2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T724" s="2"/>
    </row>
    <row r="725" spans="1:20" x14ac:dyDescent="0.25">
      <c r="A725" s="2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T725" s="2"/>
    </row>
    <row r="726" spans="1:20" x14ac:dyDescent="0.25">
      <c r="A726" s="2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T726" s="2"/>
    </row>
    <row r="727" spans="1:20" x14ac:dyDescent="0.25">
      <c r="A727" s="2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T727" s="2"/>
    </row>
    <row r="728" spans="1:20" x14ac:dyDescent="0.25">
      <c r="A728" s="2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T728" s="2"/>
    </row>
    <row r="729" spans="1:20" x14ac:dyDescent="0.25">
      <c r="A729" s="2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T729" s="2"/>
    </row>
    <row r="730" spans="1:20" x14ac:dyDescent="0.25">
      <c r="A730" s="2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T730" s="2"/>
    </row>
    <row r="731" spans="1:20" x14ac:dyDescent="0.25">
      <c r="A731" s="2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T731" s="2"/>
    </row>
    <row r="732" spans="1:20" x14ac:dyDescent="0.25">
      <c r="A732" s="2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T732" s="2"/>
    </row>
    <row r="733" spans="1:20" x14ac:dyDescent="0.25">
      <c r="A733" s="2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T733" s="2"/>
    </row>
    <row r="734" spans="1:20" x14ac:dyDescent="0.25">
      <c r="A734" s="2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T734" s="2"/>
    </row>
    <row r="735" spans="1:20" x14ac:dyDescent="0.25">
      <c r="A735" s="2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T735" s="2"/>
    </row>
    <row r="736" spans="1:20" x14ac:dyDescent="0.25">
      <c r="A736" s="2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T736" s="2"/>
    </row>
    <row r="737" spans="1:20" x14ac:dyDescent="0.25">
      <c r="A737" s="2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T737" s="2"/>
    </row>
    <row r="738" spans="1:20" x14ac:dyDescent="0.25">
      <c r="A738" s="2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T738" s="2"/>
    </row>
    <row r="739" spans="1:20" x14ac:dyDescent="0.25">
      <c r="A739" s="2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T739" s="2"/>
    </row>
    <row r="740" spans="1:20" x14ac:dyDescent="0.25">
      <c r="A740" s="2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T740" s="2"/>
    </row>
    <row r="741" spans="1:20" x14ac:dyDescent="0.25">
      <c r="A741" s="2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T741" s="2"/>
    </row>
    <row r="742" spans="1:20" x14ac:dyDescent="0.25">
      <c r="A742" s="2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T742" s="2"/>
    </row>
    <row r="743" spans="1:20" x14ac:dyDescent="0.25">
      <c r="A743" s="2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T743" s="2"/>
    </row>
    <row r="744" spans="1:20" x14ac:dyDescent="0.25">
      <c r="A744" s="2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T744" s="2"/>
    </row>
    <row r="745" spans="1:20" x14ac:dyDescent="0.25">
      <c r="A745" s="2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T745" s="2"/>
    </row>
    <row r="746" spans="1:20" x14ac:dyDescent="0.25">
      <c r="A746" s="2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T746" s="2"/>
    </row>
    <row r="747" spans="1:20" x14ac:dyDescent="0.25">
      <c r="A747" s="2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T747" s="2"/>
    </row>
    <row r="748" spans="1:20" x14ac:dyDescent="0.25">
      <c r="A748" s="2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T748" s="2"/>
    </row>
    <row r="749" spans="1:20" x14ac:dyDescent="0.25">
      <c r="A749" s="2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T749" s="2"/>
    </row>
    <row r="750" spans="1:20" x14ac:dyDescent="0.25">
      <c r="A750" s="2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T750" s="2"/>
    </row>
    <row r="751" spans="1:20" x14ac:dyDescent="0.25">
      <c r="A751" s="2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T751" s="2"/>
    </row>
    <row r="752" spans="1:20" x14ac:dyDescent="0.25">
      <c r="A752" s="2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T752" s="2"/>
    </row>
    <row r="753" spans="1:20" x14ac:dyDescent="0.25">
      <c r="A753" s="2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T753" s="2"/>
    </row>
    <row r="754" spans="1:20" x14ac:dyDescent="0.25">
      <c r="A754" s="2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T754" s="2"/>
    </row>
    <row r="755" spans="1:20" x14ac:dyDescent="0.25">
      <c r="A755" s="2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T755" s="2"/>
    </row>
    <row r="756" spans="1:20" x14ac:dyDescent="0.25">
      <c r="A756" s="2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T756" s="2"/>
    </row>
    <row r="757" spans="1:20" x14ac:dyDescent="0.25">
      <c r="A757" s="2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T757" s="2"/>
    </row>
    <row r="758" spans="1:20" x14ac:dyDescent="0.25">
      <c r="A758" s="2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T758" s="2"/>
    </row>
    <row r="759" spans="1:20" x14ac:dyDescent="0.25">
      <c r="A759" s="2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T759" s="2"/>
    </row>
    <row r="760" spans="1:20" x14ac:dyDescent="0.25">
      <c r="A760" s="2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T760" s="2"/>
    </row>
    <row r="761" spans="1:20" x14ac:dyDescent="0.25">
      <c r="A761" s="2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T761" s="2"/>
    </row>
    <row r="762" spans="1:20" x14ac:dyDescent="0.25">
      <c r="A762" s="2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T762" s="2"/>
    </row>
    <row r="763" spans="1:20" x14ac:dyDescent="0.25">
      <c r="A763" s="2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T763" s="2"/>
    </row>
    <row r="764" spans="1:20" x14ac:dyDescent="0.25">
      <c r="A764" s="2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T764" s="2"/>
    </row>
    <row r="765" spans="1:20" x14ac:dyDescent="0.25">
      <c r="A765" s="2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T765" s="2"/>
    </row>
    <row r="766" spans="1:20" x14ac:dyDescent="0.25">
      <c r="A766" s="2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T766" s="2"/>
    </row>
    <row r="767" spans="1:20" x14ac:dyDescent="0.25">
      <c r="A767" s="2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T767" s="2"/>
    </row>
    <row r="768" spans="1:20" x14ac:dyDescent="0.25">
      <c r="A768" s="2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T768" s="2"/>
    </row>
    <row r="769" spans="1:20" x14ac:dyDescent="0.25">
      <c r="A769" s="2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T769" s="2"/>
    </row>
    <row r="770" spans="1:20" x14ac:dyDescent="0.25">
      <c r="A770" s="2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T770" s="2"/>
    </row>
    <row r="771" spans="1:20" x14ac:dyDescent="0.25">
      <c r="A771" s="2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T771" s="2"/>
    </row>
    <row r="772" spans="1:20" x14ac:dyDescent="0.25">
      <c r="A772" s="2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T772" s="2"/>
    </row>
    <row r="773" spans="1:20" x14ac:dyDescent="0.25">
      <c r="A773" s="2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T773" s="2"/>
    </row>
    <row r="774" spans="1:20" x14ac:dyDescent="0.25">
      <c r="A774" s="2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T774" s="2"/>
    </row>
    <row r="775" spans="1:20" x14ac:dyDescent="0.25">
      <c r="A775" s="2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T775" s="2"/>
    </row>
    <row r="776" spans="1:20" x14ac:dyDescent="0.25">
      <c r="A776" s="2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T776" s="2"/>
    </row>
    <row r="777" spans="1:20" x14ac:dyDescent="0.25">
      <c r="A777" s="2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T777" s="2"/>
    </row>
    <row r="778" spans="1:20" x14ac:dyDescent="0.25">
      <c r="A778" s="2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T778" s="2"/>
    </row>
    <row r="779" spans="1:20" x14ac:dyDescent="0.25">
      <c r="A779" s="2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T779" s="2"/>
    </row>
    <row r="780" spans="1:20" x14ac:dyDescent="0.25">
      <c r="A780" s="2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T780" s="2"/>
    </row>
    <row r="781" spans="1:20" x14ac:dyDescent="0.25">
      <c r="A781" s="2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T781" s="2"/>
    </row>
    <row r="782" spans="1:20" x14ac:dyDescent="0.25">
      <c r="A782" s="2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T782" s="2"/>
    </row>
    <row r="783" spans="1:20" x14ac:dyDescent="0.25">
      <c r="A783" s="2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T783" s="2"/>
    </row>
    <row r="784" spans="1:20" x14ac:dyDescent="0.25">
      <c r="A784" s="2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T784" s="2"/>
    </row>
    <row r="785" spans="1:20" x14ac:dyDescent="0.25">
      <c r="A785" s="2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T785" s="2"/>
    </row>
    <row r="786" spans="1:20" x14ac:dyDescent="0.25">
      <c r="A786" s="2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T786" s="2"/>
    </row>
    <row r="787" spans="1:20" x14ac:dyDescent="0.25">
      <c r="A787" s="2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T787" s="2"/>
    </row>
    <row r="788" spans="1:20" x14ac:dyDescent="0.25">
      <c r="A788" s="2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T788" s="2"/>
    </row>
    <row r="789" spans="1:20" x14ac:dyDescent="0.25">
      <c r="A789" s="2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T789" s="2"/>
    </row>
    <row r="790" spans="1:20" x14ac:dyDescent="0.25">
      <c r="A790" s="2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T790" s="2"/>
    </row>
    <row r="791" spans="1:20" x14ac:dyDescent="0.25">
      <c r="A791" s="2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T791" s="2"/>
    </row>
    <row r="792" spans="1:20" x14ac:dyDescent="0.25">
      <c r="A792" s="2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T792" s="2"/>
    </row>
    <row r="793" spans="1:20" x14ac:dyDescent="0.25">
      <c r="A793" s="2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T793" s="2"/>
    </row>
    <row r="794" spans="1:20" x14ac:dyDescent="0.25">
      <c r="A794" s="2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T794" s="2"/>
    </row>
    <row r="795" spans="1:20" x14ac:dyDescent="0.25">
      <c r="A795" s="2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T795" s="2"/>
    </row>
    <row r="796" spans="1:20" x14ac:dyDescent="0.25">
      <c r="A796" s="2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T796" s="2"/>
    </row>
    <row r="797" spans="1:20" x14ac:dyDescent="0.25">
      <c r="A797" s="2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T797" s="2"/>
    </row>
    <row r="798" spans="1:20" x14ac:dyDescent="0.25">
      <c r="A798" s="2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T798" s="2"/>
    </row>
    <row r="799" spans="1:20" x14ac:dyDescent="0.25">
      <c r="A799" s="2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T799" s="2"/>
    </row>
    <row r="800" spans="1:20" x14ac:dyDescent="0.25">
      <c r="A800" s="2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T800" s="2"/>
    </row>
    <row r="801" spans="1:20" x14ac:dyDescent="0.25">
      <c r="A801" s="2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T801" s="2"/>
    </row>
    <row r="802" spans="1:20" x14ac:dyDescent="0.25">
      <c r="A802" s="2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T802" s="2"/>
    </row>
    <row r="803" spans="1:20" x14ac:dyDescent="0.25">
      <c r="A803" s="2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T803" s="2"/>
    </row>
    <row r="804" spans="1:20" x14ac:dyDescent="0.25">
      <c r="A804" s="2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T804" s="2"/>
    </row>
    <row r="805" spans="1:20" x14ac:dyDescent="0.25">
      <c r="A805" s="2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T805" s="2"/>
    </row>
    <row r="806" spans="1:20" x14ac:dyDescent="0.25">
      <c r="A806" s="2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T806" s="2"/>
    </row>
    <row r="807" spans="1:20" x14ac:dyDescent="0.25">
      <c r="A807" s="2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T807" s="2"/>
    </row>
    <row r="808" spans="1:20" x14ac:dyDescent="0.25">
      <c r="A808" s="2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T808" s="2"/>
    </row>
    <row r="809" spans="1:20" x14ac:dyDescent="0.25">
      <c r="A809" s="2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T809" s="2"/>
    </row>
    <row r="810" spans="1:20" x14ac:dyDescent="0.25">
      <c r="A810" s="2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T810" s="2"/>
    </row>
    <row r="811" spans="1:20" x14ac:dyDescent="0.25">
      <c r="A811" s="2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T811" s="2"/>
    </row>
    <row r="812" spans="1:20" x14ac:dyDescent="0.25">
      <c r="A812" s="2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T812" s="2"/>
    </row>
    <row r="813" spans="1:20" x14ac:dyDescent="0.25">
      <c r="A813" s="2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T813" s="2"/>
    </row>
    <row r="814" spans="1:20" x14ac:dyDescent="0.25">
      <c r="A814" s="2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T814" s="2"/>
    </row>
    <row r="815" spans="1:20" x14ac:dyDescent="0.25">
      <c r="A815" s="2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T815" s="2"/>
    </row>
    <row r="816" spans="1:20" x14ac:dyDescent="0.25">
      <c r="A816" s="2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T816" s="2"/>
    </row>
    <row r="817" spans="1:20" x14ac:dyDescent="0.25">
      <c r="A817" s="2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T817" s="2"/>
    </row>
    <row r="818" spans="1:20" x14ac:dyDescent="0.25">
      <c r="A818" s="2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T818" s="2"/>
    </row>
    <row r="819" spans="1:20" x14ac:dyDescent="0.25">
      <c r="A819" s="2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T819" s="2"/>
    </row>
    <row r="820" spans="1:20" x14ac:dyDescent="0.25">
      <c r="A820" s="2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T820" s="2"/>
    </row>
    <row r="821" spans="1:20" x14ac:dyDescent="0.25">
      <c r="A821" s="2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T821" s="2"/>
    </row>
    <row r="822" spans="1:20" x14ac:dyDescent="0.25">
      <c r="A822" s="2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T822" s="2"/>
    </row>
    <row r="823" spans="1:20" x14ac:dyDescent="0.25">
      <c r="A823" s="2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T823" s="2"/>
    </row>
    <row r="824" spans="1:20" x14ac:dyDescent="0.25">
      <c r="A824" s="2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T824" s="2"/>
    </row>
    <row r="825" spans="1:20" x14ac:dyDescent="0.25">
      <c r="A825" s="2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T825" s="2"/>
    </row>
    <row r="826" spans="1:20" x14ac:dyDescent="0.25">
      <c r="A826" s="2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T826" s="2"/>
    </row>
    <row r="827" spans="1:20" x14ac:dyDescent="0.25">
      <c r="A827" s="2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T827" s="2"/>
    </row>
    <row r="828" spans="1:20" x14ac:dyDescent="0.25">
      <c r="A828" s="2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T828" s="2"/>
    </row>
    <row r="829" spans="1:20" x14ac:dyDescent="0.25">
      <c r="A829" s="2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T829" s="2"/>
    </row>
    <row r="830" spans="1:20" x14ac:dyDescent="0.25">
      <c r="A830" s="2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T830" s="2"/>
    </row>
    <row r="831" spans="1:20" x14ac:dyDescent="0.25">
      <c r="A831" s="2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T831" s="2"/>
    </row>
    <row r="832" spans="1:20" x14ac:dyDescent="0.25">
      <c r="A832" s="2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T832" s="2"/>
    </row>
    <row r="833" spans="1:20" x14ac:dyDescent="0.25">
      <c r="A833" s="2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T833" s="2"/>
    </row>
    <row r="834" spans="1:20" x14ac:dyDescent="0.25">
      <c r="A834" s="2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T834" s="2"/>
    </row>
    <row r="835" spans="1:20" x14ac:dyDescent="0.25">
      <c r="A835" s="2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T835" s="2"/>
    </row>
    <row r="836" spans="1:20" x14ac:dyDescent="0.25">
      <c r="A836" s="2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T836" s="2"/>
    </row>
    <row r="837" spans="1:20" x14ac:dyDescent="0.25">
      <c r="A837" s="2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T837" s="2"/>
    </row>
    <row r="838" spans="1:20" x14ac:dyDescent="0.25">
      <c r="A838" s="2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T838" s="2"/>
    </row>
    <row r="839" spans="1:20" x14ac:dyDescent="0.25">
      <c r="A839" s="2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T839" s="2"/>
    </row>
    <row r="840" spans="1:20" x14ac:dyDescent="0.25">
      <c r="A840" s="2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T840" s="2"/>
    </row>
    <row r="841" spans="1:20" x14ac:dyDescent="0.25">
      <c r="A841" s="2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T841" s="2"/>
    </row>
    <row r="842" spans="1:20" x14ac:dyDescent="0.25">
      <c r="A842" s="2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T842" s="2"/>
    </row>
    <row r="843" spans="1:20" x14ac:dyDescent="0.25">
      <c r="A843" s="2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T843" s="2"/>
    </row>
    <row r="844" spans="1:20" x14ac:dyDescent="0.25">
      <c r="A844" s="2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T844" s="2"/>
    </row>
    <row r="845" spans="1:20" x14ac:dyDescent="0.25">
      <c r="A845" s="2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T845" s="2"/>
    </row>
    <row r="846" spans="1:20" x14ac:dyDescent="0.25">
      <c r="A846" s="2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T846" s="2"/>
    </row>
    <row r="847" spans="1:20" x14ac:dyDescent="0.25">
      <c r="A847" s="2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T847" s="2"/>
    </row>
    <row r="848" spans="1:20" x14ac:dyDescent="0.25">
      <c r="A848" s="2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T848" s="2"/>
    </row>
    <row r="849" spans="1:20" x14ac:dyDescent="0.25">
      <c r="A849" s="2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T849" s="2"/>
    </row>
    <row r="850" spans="1:20" x14ac:dyDescent="0.25">
      <c r="A850" s="2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T850" s="2"/>
    </row>
    <row r="851" spans="1:20" x14ac:dyDescent="0.25">
      <c r="A851" s="2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T851" s="2"/>
    </row>
    <row r="852" spans="1:20" x14ac:dyDescent="0.25">
      <c r="A852" s="2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T852" s="2"/>
    </row>
    <row r="853" spans="1:20" x14ac:dyDescent="0.25">
      <c r="A853" s="2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T853" s="2"/>
    </row>
    <row r="854" spans="1:20" x14ac:dyDescent="0.25">
      <c r="A854" s="2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T854" s="2"/>
    </row>
    <row r="855" spans="1:20" x14ac:dyDescent="0.25">
      <c r="A855" s="2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T855" s="2"/>
    </row>
    <row r="856" spans="1:20" x14ac:dyDescent="0.25">
      <c r="A856" s="2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T856" s="2"/>
    </row>
    <row r="857" spans="1:20" x14ac:dyDescent="0.25">
      <c r="A857" s="2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T857" s="2"/>
    </row>
    <row r="858" spans="1:20" x14ac:dyDescent="0.25">
      <c r="A858" s="2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T858" s="2"/>
    </row>
    <row r="859" spans="1:20" x14ac:dyDescent="0.25">
      <c r="A859" s="2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T859" s="2"/>
    </row>
    <row r="860" spans="1:20" x14ac:dyDescent="0.25">
      <c r="A860" s="2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T860" s="2"/>
    </row>
    <row r="861" spans="1:20" x14ac:dyDescent="0.25">
      <c r="A861" s="2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T861" s="2"/>
    </row>
    <row r="862" spans="1:20" x14ac:dyDescent="0.25">
      <c r="A862" s="2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T862" s="2"/>
    </row>
    <row r="863" spans="1:20" x14ac:dyDescent="0.25">
      <c r="A863" s="2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T863" s="2"/>
    </row>
    <row r="864" spans="1:20" x14ac:dyDescent="0.25">
      <c r="A864" s="2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T864" s="2"/>
    </row>
    <row r="865" spans="1:20" x14ac:dyDescent="0.25">
      <c r="A865" s="2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T865" s="2"/>
    </row>
    <row r="866" spans="1:20" x14ac:dyDescent="0.25">
      <c r="A866" s="2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T866" s="2"/>
    </row>
    <row r="867" spans="1:20" x14ac:dyDescent="0.25">
      <c r="A867" s="2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T867" s="2"/>
    </row>
    <row r="868" spans="1:20" x14ac:dyDescent="0.25">
      <c r="A868" s="2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T868" s="2"/>
    </row>
    <row r="869" spans="1:20" x14ac:dyDescent="0.25">
      <c r="A869" s="2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T869" s="2"/>
    </row>
    <row r="870" spans="1:20" x14ac:dyDescent="0.25">
      <c r="A870" s="2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T870" s="2"/>
    </row>
    <row r="871" spans="1:20" x14ac:dyDescent="0.25">
      <c r="A871" s="2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T871" s="2"/>
    </row>
    <row r="872" spans="1:20" x14ac:dyDescent="0.25">
      <c r="A872" s="2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T872" s="2"/>
    </row>
    <row r="873" spans="1:20" x14ac:dyDescent="0.25">
      <c r="A873" s="2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T873" s="2"/>
    </row>
    <row r="874" spans="1:20" x14ac:dyDescent="0.25">
      <c r="A874" s="2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T874" s="2"/>
    </row>
    <row r="875" spans="1:20" x14ac:dyDescent="0.25">
      <c r="A875" s="2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T875" s="2"/>
    </row>
    <row r="876" spans="1:20" x14ac:dyDescent="0.25">
      <c r="A876" s="2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T876" s="2"/>
    </row>
    <row r="877" spans="1:20" x14ac:dyDescent="0.25">
      <c r="A877" s="2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T877" s="2"/>
    </row>
    <row r="878" spans="1:20" x14ac:dyDescent="0.25">
      <c r="A878" s="2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T878" s="2"/>
    </row>
    <row r="879" spans="1:20" x14ac:dyDescent="0.25">
      <c r="A879" s="2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T879" s="2"/>
    </row>
    <row r="880" spans="1:20" x14ac:dyDescent="0.25">
      <c r="A880" s="2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T880" s="2"/>
    </row>
    <row r="881" spans="1:20" x14ac:dyDescent="0.25">
      <c r="A881" s="2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T881" s="2"/>
    </row>
    <row r="882" spans="1:20" x14ac:dyDescent="0.25">
      <c r="A882" s="2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T882" s="2"/>
    </row>
    <row r="883" spans="1:20" x14ac:dyDescent="0.25">
      <c r="A883" s="2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T883" s="2"/>
    </row>
    <row r="884" spans="1:20" x14ac:dyDescent="0.25">
      <c r="A884" s="2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T884" s="2"/>
    </row>
    <row r="885" spans="1:20" x14ac:dyDescent="0.25">
      <c r="A885" s="2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T885" s="2"/>
    </row>
    <row r="886" spans="1:20" x14ac:dyDescent="0.25">
      <c r="A886" s="2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T886" s="2"/>
    </row>
    <row r="887" spans="1:20" x14ac:dyDescent="0.25">
      <c r="A887" s="2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T887" s="2"/>
    </row>
    <row r="888" spans="1:20" x14ac:dyDescent="0.25">
      <c r="A888" s="2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T888" s="2"/>
    </row>
    <row r="889" spans="1:20" x14ac:dyDescent="0.25">
      <c r="A889" s="2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T889" s="2"/>
    </row>
    <row r="890" spans="1:20" x14ac:dyDescent="0.25">
      <c r="A890" s="2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T890" s="2"/>
    </row>
    <row r="891" spans="1:20" x14ac:dyDescent="0.25">
      <c r="A891" s="2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T891" s="2"/>
    </row>
    <row r="892" spans="1:20" x14ac:dyDescent="0.25">
      <c r="A892" s="2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T892" s="2"/>
    </row>
    <row r="893" spans="1:20" x14ac:dyDescent="0.25">
      <c r="A893" s="2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T893" s="2"/>
    </row>
    <row r="894" spans="1:20" x14ac:dyDescent="0.25">
      <c r="A894" s="2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T894" s="2"/>
    </row>
    <row r="895" spans="1:20" x14ac:dyDescent="0.25">
      <c r="A895" s="2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T895" s="2"/>
    </row>
    <row r="896" spans="1:20" x14ac:dyDescent="0.25">
      <c r="A896" s="2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T896" s="2"/>
    </row>
    <row r="897" spans="1:20" x14ac:dyDescent="0.25">
      <c r="A897" s="2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T897" s="2"/>
    </row>
    <row r="898" spans="1:20" x14ac:dyDescent="0.25">
      <c r="A898" s="2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T898" s="2"/>
    </row>
    <row r="899" spans="1:20" x14ac:dyDescent="0.25">
      <c r="A899" s="2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T899" s="2"/>
    </row>
    <row r="900" spans="1:20" x14ac:dyDescent="0.25">
      <c r="A900" s="2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T900" s="2"/>
    </row>
    <row r="901" spans="1:20" x14ac:dyDescent="0.25">
      <c r="A901" s="2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T901" s="2"/>
    </row>
    <row r="902" spans="1:20" x14ac:dyDescent="0.25">
      <c r="A902" s="2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T902" s="2"/>
    </row>
    <row r="903" spans="1:20" x14ac:dyDescent="0.25">
      <c r="A903" s="2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T903" s="2"/>
    </row>
    <row r="904" spans="1:20" x14ac:dyDescent="0.25">
      <c r="A904" s="2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T904" s="2"/>
    </row>
    <row r="905" spans="1:20" x14ac:dyDescent="0.25">
      <c r="A905" s="2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T905" s="2"/>
    </row>
    <row r="906" spans="1:20" x14ac:dyDescent="0.25">
      <c r="A906" s="2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T906" s="2"/>
    </row>
    <row r="907" spans="1:20" x14ac:dyDescent="0.25">
      <c r="A907" s="2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T907" s="2"/>
    </row>
    <row r="908" spans="1:20" x14ac:dyDescent="0.25">
      <c r="A908" s="2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T908" s="2"/>
    </row>
    <row r="909" spans="1:20" x14ac:dyDescent="0.25">
      <c r="A909" s="2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T909" s="2"/>
    </row>
    <row r="910" spans="1:20" x14ac:dyDescent="0.25">
      <c r="A910" s="2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T910" s="2"/>
    </row>
    <row r="911" spans="1:20" x14ac:dyDescent="0.25">
      <c r="A911" s="2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T911" s="2"/>
    </row>
    <row r="912" spans="1:20" x14ac:dyDescent="0.25">
      <c r="A912" s="2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T912" s="2"/>
    </row>
    <row r="913" spans="1:20" x14ac:dyDescent="0.25">
      <c r="A913" s="2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T913" s="2"/>
    </row>
    <row r="914" spans="1:20" x14ac:dyDescent="0.25">
      <c r="A914" s="2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T914" s="2"/>
    </row>
    <row r="915" spans="1:20" x14ac:dyDescent="0.25">
      <c r="A915" s="2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T915" s="2"/>
    </row>
    <row r="916" spans="1:20" x14ac:dyDescent="0.25">
      <c r="A916" s="2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T916" s="2"/>
    </row>
    <row r="917" spans="1:20" x14ac:dyDescent="0.25">
      <c r="A917" s="2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T917" s="2"/>
    </row>
    <row r="918" spans="1:20" x14ac:dyDescent="0.25">
      <c r="A918" s="2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T918" s="2"/>
    </row>
    <row r="919" spans="1:20" x14ac:dyDescent="0.25">
      <c r="A919" s="2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T919" s="2"/>
    </row>
    <row r="920" spans="1:20" x14ac:dyDescent="0.25">
      <c r="A920" s="2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T920" s="2"/>
    </row>
    <row r="921" spans="1:20" x14ac:dyDescent="0.25">
      <c r="A921" s="2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T921" s="2"/>
    </row>
    <row r="922" spans="1:20" x14ac:dyDescent="0.25">
      <c r="A922" s="2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T922" s="2"/>
    </row>
    <row r="923" spans="1:20" x14ac:dyDescent="0.25">
      <c r="A923" s="2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T923" s="2"/>
    </row>
    <row r="924" spans="1:20" x14ac:dyDescent="0.25">
      <c r="A924" s="2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T924" s="2"/>
    </row>
    <row r="925" spans="1:20" x14ac:dyDescent="0.25">
      <c r="A925" s="2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T925" s="2"/>
    </row>
    <row r="926" spans="1:20" x14ac:dyDescent="0.25">
      <c r="A926" s="2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T926" s="2"/>
    </row>
    <row r="927" spans="1:20" x14ac:dyDescent="0.25">
      <c r="A927" s="2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T927" s="2"/>
    </row>
    <row r="928" spans="1:20" x14ac:dyDescent="0.25">
      <c r="A928" s="2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T928" s="2"/>
    </row>
    <row r="929" spans="1:20" x14ac:dyDescent="0.25">
      <c r="A929" s="2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T929" s="2"/>
    </row>
    <row r="930" spans="1:20" x14ac:dyDescent="0.25">
      <c r="A930" s="2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T930" s="2"/>
    </row>
    <row r="931" spans="1:20" x14ac:dyDescent="0.25">
      <c r="A931" s="2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T931" s="2"/>
    </row>
    <row r="932" spans="1:20" x14ac:dyDescent="0.25">
      <c r="A932" s="2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T932" s="2"/>
    </row>
    <row r="933" spans="1:20" x14ac:dyDescent="0.25">
      <c r="A933" s="2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T933" s="2"/>
    </row>
    <row r="934" spans="1:20" x14ac:dyDescent="0.25">
      <c r="A934" s="2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T934" s="2"/>
    </row>
    <row r="935" spans="1:20" x14ac:dyDescent="0.25">
      <c r="A935" s="2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T935" s="2"/>
    </row>
    <row r="936" spans="1:20" x14ac:dyDescent="0.25">
      <c r="A936" s="2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T936" s="2"/>
    </row>
    <row r="937" spans="1:20" x14ac:dyDescent="0.25">
      <c r="A937" s="2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T937" s="2"/>
    </row>
    <row r="938" spans="1:20" x14ac:dyDescent="0.25">
      <c r="A938" s="2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T938" s="2"/>
    </row>
    <row r="939" spans="1:20" x14ac:dyDescent="0.25">
      <c r="A939" s="2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T939" s="2"/>
    </row>
    <row r="940" spans="1:20" x14ac:dyDescent="0.25">
      <c r="A940" s="2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T940" s="2"/>
    </row>
    <row r="941" spans="1:20" x14ac:dyDescent="0.25">
      <c r="A941" s="2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T941" s="2"/>
    </row>
    <row r="942" spans="1:20" x14ac:dyDescent="0.25">
      <c r="A942" s="2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T942" s="2"/>
    </row>
    <row r="943" spans="1:20" x14ac:dyDescent="0.25">
      <c r="A943" s="2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T943" s="2"/>
    </row>
    <row r="944" spans="1:20" x14ac:dyDescent="0.25">
      <c r="A944" s="2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T944" s="2"/>
    </row>
    <row r="945" spans="1:20" x14ac:dyDescent="0.25">
      <c r="A945" s="2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T945" s="2"/>
    </row>
    <row r="946" spans="1:20" x14ac:dyDescent="0.25">
      <c r="A946" s="2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T946" s="2"/>
    </row>
    <row r="947" spans="1:20" x14ac:dyDescent="0.25">
      <c r="A947" s="2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T947" s="2"/>
    </row>
    <row r="948" spans="1:20" x14ac:dyDescent="0.25">
      <c r="A948" s="2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T948" s="2"/>
    </row>
    <row r="949" spans="1:20" x14ac:dyDescent="0.25">
      <c r="A949" s="2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T949" s="2"/>
    </row>
    <row r="950" spans="1:20" x14ac:dyDescent="0.25">
      <c r="A950" s="2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T950" s="2"/>
    </row>
    <row r="951" spans="1:20" x14ac:dyDescent="0.25">
      <c r="A951" s="2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T951" s="2"/>
    </row>
    <row r="952" spans="1:20" x14ac:dyDescent="0.25">
      <c r="A952" s="2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T952" s="2"/>
    </row>
    <row r="953" spans="1:20" x14ac:dyDescent="0.25">
      <c r="A953" s="2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T953" s="2"/>
    </row>
    <row r="954" spans="1:20" x14ac:dyDescent="0.25">
      <c r="A954" s="2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T954" s="2"/>
    </row>
    <row r="955" spans="1:20" x14ac:dyDescent="0.25">
      <c r="A955" s="2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T955" s="2"/>
    </row>
    <row r="956" spans="1:20" x14ac:dyDescent="0.25">
      <c r="A956" s="2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T956" s="2"/>
    </row>
    <row r="957" spans="1:20" x14ac:dyDescent="0.25">
      <c r="A957" s="2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T957" s="2"/>
    </row>
    <row r="958" spans="1:20" x14ac:dyDescent="0.25">
      <c r="A958" s="2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T958" s="2"/>
    </row>
    <row r="959" spans="1:20" x14ac:dyDescent="0.25">
      <c r="A959" s="2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T959" s="2"/>
    </row>
    <row r="960" spans="1:20" x14ac:dyDescent="0.25">
      <c r="A960" s="2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T960" s="2"/>
    </row>
    <row r="961" spans="1:20" x14ac:dyDescent="0.25">
      <c r="A961" s="2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T961" s="2"/>
    </row>
    <row r="962" spans="1:20" x14ac:dyDescent="0.25">
      <c r="A962" s="2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T962" s="2"/>
    </row>
    <row r="963" spans="1:20" x14ac:dyDescent="0.25">
      <c r="A963" s="2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T963" s="2"/>
    </row>
    <row r="964" spans="1:20" x14ac:dyDescent="0.25">
      <c r="A964" s="2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T964" s="2"/>
    </row>
    <row r="965" spans="1:20" x14ac:dyDescent="0.25">
      <c r="A965" s="2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T965" s="2"/>
    </row>
    <row r="966" spans="1:20" x14ac:dyDescent="0.25">
      <c r="A966" s="2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T966" s="2"/>
    </row>
    <row r="967" spans="1:20" x14ac:dyDescent="0.25">
      <c r="A967" s="2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T967" s="2"/>
    </row>
    <row r="968" spans="1:20" x14ac:dyDescent="0.25">
      <c r="A968" s="2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T968" s="2"/>
    </row>
    <row r="969" spans="1:20" x14ac:dyDescent="0.25">
      <c r="A969" s="2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T969" s="2"/>
    </row>
    <row r="970" spans="1:20" x14ac:dyDescent="0.25">
      <c r="A970" s="2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T970" s="2"/>
    </row>
    <row r="971" spans="1:20" x14ac:dyDescent="0.25">
      <c r="A971" s="2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T971" s="2"/>
    </row>
    <row r="972" spans="1:20" x14ac:dyDescent="0.25">
      <c r="A972" s="2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T972" s="2"/>
    </row>
    <row r="973" spans="1:20" x14ac:dyDescent="0.25">
      <c r="A973" s="2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T973" s="2"/>
    </row>
    <row r="974" spans="1:20" x14ac:dyDescent="0.25">
      <c r="A974" s="2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T974" s="2"/>
    </row>
    <row r="975" spans="1:20" x14ac:dyDescent="0.25">
      <c r="A975" s="2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T975" s="2"/>
    </row>
    <row r="976" spans="1:20" x14ac:dyDescent="0.25">
      <c r="A976" s="2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T976" s="2"/>
    </row>
    <row r="977" spans="1:20" x14ac:dyDescent="0.25">
      <c r="A977" s="2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T977" s="2"/>
    </row>
    <row r="978" spans="1:20" x14ac:dyDescent="0.25">
      <c r="A978" s="2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T978" s="2"/>
    </row>
    <row r="979" spans="1:20" x14ac:dyDescent="0.25">
      <c r="A979" s="2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T979" s="2"/>
    </row>
    <row r="980" spans="1:20" x14ac:dyDescent="0.25">
      <c r="A980" s="2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T980" s="2"/>
    </row>
    <row r="981" spans="1:20" x14ac:dyDescent="0.25">
      <c r="A981" s="2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T981" s="2"/>
    </row>
    <row r="982" spans="1:20" x14ac:dyDescent="0.25">
      <c r="A982" s="2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T982" s="2"/>
    </row>
    <row r="983" spans="1:20" x14ac:dyDescent="0.25">
      <c r="A983" s="2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T983" s="2"/>
    </row>
    <row r="984" spans="1:20" x14ac:dyDescent="0.25">
      <c r="A984" s="2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T984" s="2"/>
    </row>
    <row r="985" spans="1:20" x14ac:dyDescent="0.25">
      <c r="A985" s="2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T985" s="2"/>
    </row>
    <row r="986" spans="1:20" x14ac:dyDescent="0.25">
      <c r="A986" s="2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T986" s="2"/>
    </row>
    <row r="987" spans="1:20" x14ac:dyDescent="0.25">
      <c r="A987" s="2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T987" s="2"/>
    </row>
    <row r="988" spans="1:20" x14ac:dyDescent="0.25">
      <c r="A988" s="2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T988" s="2"/>
    </row>
    <row r="989" spans="1:20" x14ac:dyDescent="0.25">
      <c r="A989" s="2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T989" s="2"/>
    </row>
    <row r="990" spans="1:20" x14ac:dyDescent="0.25">
      <c r="A990" s="2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T990" s="2"/>
    </row>
    <row r="991" spans="1:20" x14ac:dyDescent="0.25">
      <c r="A991" s="2"/>
      <c r="H991" s="51"/>
      <c r="I991" s="51"/>
      <c r="J991" s="51"/>
      <c r="K991" s="51"/>
      <c r="L991" s="51"/>
      <c r="M991" s="51"/>
      <c r="N991" s="51"/>
      <c r="O991" s="51"/>
      <c r="P991" s="51"/>
      <c r="Q991" s="51"/>
    </row>
    <row r="992" spans="1:20" x14ac:dyDescent="0.25">
      <c r="A992" s="2"/>
      <c r="H992" s="51"/>
      <c r="I992" s="51"/>
      <c r="J992" s="51"/>
      <c r="K992" s="51"/>
      <c r="L992" s="51"/>
      <c r="M992" s="51"/>
      <c r="N992" s="51"/>
      <c r="O992" s="51"/>
      <c r="P992" s="51"/>
      <c r="Q992" s="51"/>
    </row>
    <row r="993" spans="1:17" x14ac:dyDescent="0.25">
      <c r="A993" s="2"/>
      <c r="H993" s="51"/>
      <c r="I993" s="51"/>
      <c r="J993" s="51"/>
      <c r="K993" s="51"/>
      <c r="L993" s="51"/>
      <c r="M993" s="51"/>
      <c r="N993" s="51"/>
      <c r="O993" s="51"/>
      <c r="P993" s="51"/>
      <c r="Q993" s="51"/>
    </row>
    <row r="994" spans="1:17" x14ac:dyDescent="0.25">
      <c r="A994" s="2"/>
      <c r="H994" s="51"/>
      <c r="I994" s="51"/>
      <c r="J994" s="51"/>
      <c r="K994" s="51"/>
      <c r="L994" s="51"/>
      <c r="M994" s="51"/>
      <c r="N994" s="51"/>
      <c r="O994" s="51"/>
      <c r="P994" s="51"/>
      <c r="Q994" s="51"/>
    </row>
    <row r="995" spans="1:17" x14ac:dyDescent="0.25">
      <c r="A995" s="2"/>
      <c r="H995" s="51"/>
      <c r="I995" s="51"/>
      <c r="J995" s="51"/>
      <c r="K995" s="51"/>
      <c r="L995" s="51"/>
      <c r="M995" s="51"/>
      <c r="N995" s="51"/>
      <c r="O995" s="51"/>
      <c r="P995" s="51"/>
      <c r="Q995" s="51"/>
    </row>
  </sheetData>
  <mergeCells count="32">
    <mergeCell ref="M62:R62"/>
    <mergeCell ref="M66:R66"/>
    <mergeCell ref="M67:R67"/>
    <mergeCell ref="B50:C50"/>
    <mergeCell ref="B57:C57"/>
    <mergeCell ref="B58:C58"/>
    <mergeCell ref="E58:F58"/>
    <mergeCell ref="Q58:R58"/>
    <mergeCell ref="A61:B61"/>
    <mergeCell ref="M61:R61"/>
    <mergeCell ref="B46:C46"/>
    <mergeCell ref="I7:I8"/>
    <mergeCell ref="K7:L7"/>
    <mergeCell ref="N7:P7"/>
    <mergeCell ref="Q7:S7"/>
    <mergeCell ref="B10:C10"/>
    <mergeCell ref="B31:C31"/>
    <mergeCell ref="B32:C32"/>
    <mergeCell ref="B36:C36"/>
    <mergeCell ref="B37:C37"/>
    <mergeCell ref="B41:C41"/>
    <mergeCell ref="B42:C42"/>
    <mergeCell ref="A2:S2"/>
    <mergeCell ref="A3:S3"/>
    <mergeCell ref="A4:S4"/>
    <mergeCell ref="A5:S5"/>
    <mergeCell ref="B6:R6"/>
    <mergeCell ref="A7:A8"/>
    <mergeCell ref="B7:B8"/>
    <mergeCell ref="C7:C8"/>
    <mergeCell ref="D7:G7"/>
    <mergeCell ref="H7:H8"/>
  </mergeCells>
  <pageMargins left="0.19685039370078741" right="0.11811023622047245" top="0.74803149606299213" bottom="0.39370078740157483" header="0.31496062992125984" footer="0.31496062992125984"/>
  <pageSetup paperSize="5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1"/>
  <sheetViews>
    <sheetView workbookViewId="0">
      <selection activeCell="H89" sqref="H89"/>
    </sheetView>
  </sheetViews>
  <sheetFormatPr defaultRowHeight="15" x14ac:dyDescent="0.25"/>
  <cols>
    <col min="3" max="3" width="43.42578125" customWidth="1"/>
    <col min="8" max="8" width="18.42578125" customWidth="1"/>
    <col min="9" max="9" width="18" customWidth="1"/>
    <col min="10" max="10" width="18.28515625" customWidth="1"/>
    <col min="11" max="11" width="15.85546875" customWidth="1"/>
    <col min="12" max="12" width="19" customWidth="1"/>
    <col min="13" max="13" width="16.5703125" customWidth="1"/>
    <col min="14" max="18" width="4.5703125" customWidth="1"/>
    <col min="19" max="19" width="16.85546875" customWidth="1"/>
  </cols>
  <sheetData>
    <row r="1" spans="1:19" s="2" customFormat="1" ht="15.75" x14ac:dyDescent="0.25">
      <c r="A1" s="529" t="s">
        <v>183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</row>
    <row r="2" spans="1:19" s="2" customFormat="1" ht="15.75" x14ac:dyDescent="0.25">
      <c r="A2" s="529" t="s">
        <v>2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</row>
    <row r="3" spans="1:19" s="2" customFormat="1" ht="15.75" x14ac:dyDescent="0.25">
      <c r="A3" s="529" t="s">
        <v>38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</row>
    <row r="4" spans="1:19" s="2" customFormat="1" ht="15.75" x14ac:dyDescent="0.25">
      <c r="A4" s="530" t="s">
        <v>221</v>
      </c>
      <c r="B4" s="530"/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  <c r="Q4" s="530"/>
      <c r="R4" s="530"/>
      <c r="S4" s="530"/>
    </row>
    <row r="5" spans="1:19" s="2" customFormat="1" ht="12.75" x14ac:dyDescent="0.25">
      <c r="A5" s="52"/>
      <c r="B5" s="531"/>
      <c r="C5" s="531"/>
      <c r="D5" s="531"/>
      <c r="E5" s="531"/>
      <c r="F5" s="531"/>
      <c r="G5" s="531"/>
      <c r="H5" s="531"/>
      <c r="I5" s="531"/>
      <c r="J5" s="531"/>
      <c r="K5" s="531"/>
      <c r="L5" s="531"/>
      <c r="M5" s="531"/>
      <c r="N5" s="531"/>
      <c r="O5" s="531"/>
      <c r="P5" s="531"/>
      <c r="Q5" s="531"/>
      <c r="R5" s="531"/>
      <c r="S5" s="315"/>
    </row>
    <row r="6" spans="1:19" s="2" customFormat="1" ht="12.75" x14ac:dyDescent="0.25">
      <c r="A6" s="520" t="s">
        <v>19</v>
      </c>
      <c r="B6" s="522" t="s">
        <v>39</v>
      </c>
      <c r="C6" s="524" t="s">
        <v>13</v>
      </c>
      <c r="D6" s="507" t="s">
        <v>14</v>
      </c>
      <c r="E6" s="508"/>
      <c r="F6" s="508"/>
      <c r="G6" s="509"/>
      <c r="H6" s="524" t="s">
        <v>3</v>
      </c>
      <c r="I6" s="524" t="s">
        <v>4</v>
      </c>
      <c r="J6" s="4" t="s">
        <v>5</v>
      </c>
      <c r="K6" s="507" t="s">
        <v>6</v>
      </c>
      <c r="L6" s="509"/>
      <c r="M6" s="3" t="s">
        <v>7</v>
      </c>
      <c r="N6" s="507" t="s">
        <v>26</v>
      </c>
      <c r="O6" s="508"/>
      <c r="P6" s="508"/>
      <c r="Q6" s="507" t="s">
        <v>8</v>
      </c>
      <c r="R6" s="508"/>
      <c r="S6" s="509"/>
    </row>
    <row r="7" spans="1:19" s="2" customFormat="1" ht="51" x14ac:dyDescent="0.25">
      <c r="A7" s="521"/>
      <c r="B7" s="523"/>
      <c r="C7" s="525"/>
      <c r="D7" s="3" t="s">
        <v>15</v>
      </c>
      <c r="E7" s="3" t="s">
        <v>16</v>
      </c>
      <c r="F7" s="3" t="s">
        <v>17</v>
      </c>
      <c r="G7" s="5" t="s">
        <v>18</v>
      </c>
      <c r="H7" s="525"/>
      <c r="I7" s="525"/>
      <c r="J7" s="4"/>
      <c r="K7" s="4" t="s">
        <v>9</v>
      </c>
      <c r="L7" s="3" t="s">
        <v>12</v>
      </c>
      <c r="M7" s="3"/>
      <c r="N7" s="71" t="s">
        <v>22</v>
      </c>
      <c r="O7" s="91" t="s">
        <v>27</v>
      </c>
      <c r="P7" s="120" t="s">
        <v>43</v>
      </c>
      <c r="Q7" s="4" t="s">
        <v>29</v>
      </c>
      <c r="R7" s="4" t="s">
        <v>30</v>
      </c>
      <c r="S7" s="83" t="s">
        <v>8</v>
      </c>
    </row>
    <row r="8" spans="1:19" s="2" customFormat="1" ht="12.75" x14ac:dyDescent="0.25">
      <c r="A8" s="34">
        <v>1</v>
      </c>
      <c r="B8" s="53">
        <v>2</v>
      </c>
      <c r="C8" s="9">
        <v>3</v>
      </c>
      <c r="D8" s="67">
        <v>4</v>
      </c>
      <c r="E8" s="67">
        <v>5</v>
      </c>
      <c r="F8" s="67">
        <v>6</v>
      </c>
      <c r="G8" s="10">
        <v>7</v>
      </c>
      <c r="H8" s="10">
        <v>8</v>
      </c>
      <c r="I8" s="10">
        <v>9</v>
      </c>
      <c r="J8" s="10">
        <v>10</v>
      </c>
      <c r="K8" s="11">
        <v>11</v>
      </c>
      <c r="L8" s="73">
        <v>12</v>
      </c>
      <c r="M8" s="12">
        <v>13</v>
      </c>
      <c r="N8" s="12">
        <v>14</v>
      </c>
      <c r="O8" s="92">
        <v>15</v>
      </c>
      <c r="P8" s="12">
        <v>16</v>
      </c>
      <c r="Q8" s="12">
        <v>17</v>
      </c>
      <c r="R8" s="13">
        <v>18</v>
      </c>
      <c r="S8" s="13">
        <v>19</v>
      </c>
    </row>
    <row r="9" spans="1:19" s="2" customFormat="1" ht="15.75" x14ac:dyDescent="0.25">
      <c r="A9" s="233" t="s">
        <v>99</v>
      </c>
      <c r="B9" s="514" t="s">
        <v>35</v>
      </c>
      <c r="C9" s="515"/>
      <c r="D9" s="234"/>
      <c r="E9" s="234"/>
      <c r="F9" s="234"/>
      <c r="G9" s="235"/>
      <c r="H9" s="235"/>
      <c r="I9" s="235"/>
      <c r="J9" s="235"/>
      <c r="K9" s="236"/>
      <c r="L9" s="237"/>
      <c r="M9" s="238"/>
      <c r="N9" s="238"/>
      <c r="O9" s="238"/>
      <c r="P9" s="238"/>
      <c r="Q9" s="238"/>
      <c r="R9" s="233"/>
      <c r="S9" s="233"/>
    </row>
    <row r="10" spans="1:19" s="2" customFormat="1" ht="78.75" x14ac:dyDescent="0.25">
      <c r="A10" s="124">
        <v>1</v>
      </c>
      <c r="B10" s="231"/>
      <c r="C10" s="125" t="s">
        <v>34</v>
      </c>
      <c r="D10" s="126"/>
      <c r="E10" s="126">
        <v>1</v>
      </c>
      <c r="F10" s="126"/>
      <c r="G10" s="127" t="s">
        <v>70</v>
      </c>
      <c r="H10" s="128">
        <v>28500000000</v>
      </c>
      <c r="I10" s="128">
        <v>28445380000</v>
      </c>
      <c r="J10" s="129">
        <v>27555996000</v>
      </c>
      <c r="K10" s="125" t="s">
        <v>60</v>
      </c>
      <c r="L10" s="125" t="s">
        <v>61</v>
      </c>
      <c r="M10" s="130">
        <f t="shared" ref="M10:M37" si="0">H10-J10</f>
        <v>944004000</v>
      </c>
      <c r="N10" s="274"/>
      <c r="O10" s="275"/>
      <c r="P10" s="274">
        <v>1</v>
      </c>
      <c r="Q10" s="276"/>
      <c r="R10" s="134">
        <v>1</v>
      </c>
      <c r="S10" s="254" t="s">
        <v>119</v>
      </c>
    </row>
    <row r="11" spans="1:19" s="2" customFormat="1" ht="47.25" x14ac:dyDescent="0.25">
      <c r="A11" s="135">
        <v>2</v>
      </c>
      <c r="B11" s="232"/>
      <c r="C11" s="136" t="s">
        <v>37</v>
      </c>
      <c r="D11" s="137"/>
      <c r="E11" s="137">
        <v>1</v>
      </c>
      <c r="F11" s="137"/>
      <c r="G11" s="138"/>
      <c r="H11" s="139">
        <v>9000000000</v>
      </c>
      <c r="I11" s="139">
        <v>8983660000</v>
      </c>
      <c r="J11" s="140">
        <v>8660461000</v>
      </c>
      <c r="K11" s="136" t="s">
        <v>62</v>
      </c>
      <c r="L11" s="136" t="s">
        <v>63</v>
      </c>
      <c r="M11" s="130">
        <f t="shared" si="0"/>
        <v>339539000</v>
      </c>
      <c r="N11" s="275"/>
      <c r="O11" s="275"/>
      <c r="P11" s="275">
        <v>1</v>
      </c>
      <c r="Q11" s="277"/>
      <c r="R11" s="142">
        <v>1</v>
      </c>
      <c r="S11" s="254" t="s">
        <v>119</v>
      </c>
    </row>
    <row r="12" spans="1:19" s="2" customFormat="1" ht="47.25" x14ac:dyDescent="0.25">
      <c r="A12" s="124">
        <v>3</v>
      </c>
      <c r="B12" s="144"/>
      <c r="C12" s="136" t="s">
        <v>42</v>
      </c>
      <c r="D12" s="137"/>
      <c r="E12" s="137">
        <v>1</v>
      </c>
      <c r="F12" s="137"/>
      <c r="G12" s="143"/>
      <c r="H12" s="145">
        <v>4500000000</v>
      </c>
      <c r="I12" s="145">
        <v>4497800000</v>
      </c>
      <c r="J12" s="146">
        <v>4221174000</v>
      </c>
      <c r="K12" s="147" t="s">
        <v>62</v>
      </c>
      <c r="L12" s="147" t="s">
        <v>63</v>
      </c>
      <c r="M12" s="130">
        <f t="shared" si="0"/>
        <v>278826000</v>
      </c>
      <c r="N12" s="275"/>
      <c r="O12" s="275"/>
      <c r="P12" s="275">
        <v>1</v>
      </c>
      <c r="Q12" s="275"/>
      <c r="R12" s="138">
        <v>1</v>
      </c>
      <c r="S12" s="258" t="s">
        <v>119</v>
      </c>
    </row>
    <row r="13" spans="1:19" s="2" customFormat="1" ht="78.75" x14ac:dyDescent="0.25">
      <c r="A13" s="135">
        <v>4</v>
      </c>
      <c r="B13" s="144"/>
      <c r="C13" s="136" t="s">
        <v>48</v>
      </c>
      <c r="D13" s="137"/>
      <c r="E13" s="137"/>
      <c r="F13" s="137">
        <v>1</v>
      </c>
      <c r="G13" s="143"/>
      <c r="H13" s="145">
        <v>130000000</v>
      </c>
      <c r="I13" s="145">
        <v>129990000</v>
      </c>
      <c r="J13" s="146">
        <v>129600000</v>
      </c>
      <c r="K13" s="147" t="s">
        <v>74</v>
      </c>
      <c r="L13" s="147" t="s">
        <v>75</v>
      </c>
      <c r="M13" s="130">
        <f t="shared" si="0"/>
        <v>400000</v>
      </c>
      <c r="N13" s="275">
        <v>1</v>
      </c>
      <c r="O13" s="275"/>
      <c r="P13" s="275"/>
      <c r="Q13" s="275"/>
      <c r="R13" s="138">
        <v>1</v>
      </c>
      <c r="S13" s="258" t="s">
        <v>119</v>
      </c>
    </row>
    <row r="14" spans="1:19" s="2" customFormat="1" ht="78.75" x14ac:dyDescent="0.25">
      <c r="A14" s="124">
        <v>5</v>
      </c>
      <c r="B14" s="144"/>
      <c r="C14" s="136" t="s">
        <v>51</v>
      </c>
      <c r="D14" s="137"/>
      <c r="E14" s="137">
        <v>1</v>
      </c>
      <c r="F14" s="137"/>
      <c r="G14" s="143"/>
      <c r="H14" s="145">
        <v>2500000000</v>
      </c>
      <c r="I14" s="145">
        <v>2500000000</v>
      </c>
      <c r="J14" s="146">
        <v>2388410000</v>
      </c>
      <c r="K14" s="147" t="s">
        <v>115</v>
      </c>
      <c r="L14" s="147" t="s">
        <v>116</v>
      </c>
      <c r="M14" s="130">
        <f t="shared" si="0"/>
        <v>111590000</v>
      </c>
      <c r="N14" s="275">
        <v>1</v>
      </c>
      <c r="O14" s="275"/>
      <c r="P14" s="275"/>
      <c r="Q14" s="275"/>
      <c r="R14" s="138">
        <v>1</v>
      </c>
      <c r="S14" s="258" t="s">
        <v>119</v>
      </c>
    </row>
    <row r="15" spans="1:19" s="2" customFormat="1" ht="141.75" x14ac:dyDescent="0.25">
      <c r="A15" s="135">
        <v>6</v>
      </c>
      <c r="B15" s="144"/>
      <c r="C15" s="136" t="s">
        <v>54</v>
      </c>
      <c r="D15" s="137"/>
      <c r="E15" s="137"/>
      <c r="F15" s="137">
        <v>1</v>
      </c>
      <c r="G15" s="143"/>
      <c r="H15" s="145">
        <v>130000000</v>
      </c>
      <c r="I15" s="145">
        <v>129990000</v>
      </c>
      <c r="J15" s="146">
        <v>129654000</v>
      </c>
      <c r="K15" s="147" t="s">
        <v>97</v>
      </c>
      <c r="L15" s="147" t="s">
        <v>98</v>
      </c>
      <c r="M15" s="130">
        <f t="shared" si="0"/>
        <v>346000</v>
      </c>
      <c r="N15" s="275">
        <v>1</v>
      </c>
      <c r="O15" s="275"/>
      <c r="P15" s="275"/>
      <c r="Q15" s="275"/>
      <c r="R15" s="138">
        <v>1</v>
      </c>
      <c r="S15" s="258" t="s">
        <v>119</v>
      </c>
    </row>
    <row r="16" spans="1:19" s="2" customFormat="1" ht="63" x14ac:dyDescent="0.25">
      <c r="A16" s="124">
        <v>7</v>
      </c>
      <c r="B16" s="144"/>
      <c r="C16" s="136" t="s">
        <v>41</v>
      </c>
      <c r="D16" s="137"/>
      <c r="E16" s="137">
        <v>1</v>
      </c>
      <c r="F16" s="137"/>
      <c r="G16" s="143"/>
      <c r="H16" s="145">
        <v>13500000000</v>
      </c>
      <c r="I16" s="145">
        <v>13482170000</v>
      </c>
      <c r="J16" s="146">
        <v>13002133000</v>
      </c>
      <c r="K16" s="147" t="s">
        <v>60</v>
      </c>
      <c r="L16" s="147" t="s">
        <v>61</v>
      </c>
      <c r="M16" s="130">
        <f t="shared" si="0"/>
        <v>497867000</v>
      </c>
      <c r="N16" s="275"/>
      <c r="O16" s="275"/>
      <c r="P16" s="275">
        <v>1</v>
      </c>
      <c r="Q16" s="275"/>
      <c r="R16" s="138">
        <v>1</v>
      </c>
      <c r="S16" s="258" t="s">
        <v>119</v>
      </c>
    </row>
    <row r="17" spans="1:19" s="2" customFormat="1" ht="141.75" x14ac:dyDescent="0.25">
      <c r="A17" s="135">
        <v>8</v>
      </c>
      <c r="B17" s="144"/>
      <c r="C17" s="136" t="s">
        <v>44</v>
      </c>
      <c r="D17" s="137"/>
      <c r="E17" s="137"/>
      <c r="F17" s="137">
        <v>1</v>
      </c>
      <c r="G17" s="143"/>
      <c r="H17" s="145">
        <v>450000000</v>
      </c>
      <c r="I17" s="145">
        <v>449870000</v>
      </c>
      <c r="J17" s="146">
        <v>399960000</v>
      </c>
      <c r="K17" s="147" t="s">
        <v>127</v>
      </c>
      <c r="L17" s="147" t="s">
        <v>139</v>
      </c>
      <c r="M17" s="130">
        <f t="shared" si="0"/>
        <v>50040000</v>
      </c>
      <c r="N17" s="275">
        <v>1</v>
      </c>
      <c r="O17" s="275"/>
      <c r="P17" s="275"/>
      <c r="Q17" s="275"/>
      <c r="R17" s="138">
        <v>1</v>
      </c>
      <c r="S17" s="258" t="s">
        <v>119</v>
      </c>
    </row>
    <row r="18" spans="1:19" s="2" customFormat="1" ht="94.5" x14ac:dyDescent="0.25">
      <c r="A18" s="124">
        <v>9</v>
      </c>
      <c r="B18" s="144"/>
      <c r="C18" s="136" t="s">
        <v>52</v>
      </c>
      <c r="D18" s="137"/>
      <c r="E18" s="137"/>
      <c r="F18" s="137">
        <v>1</v>
      </c>
      <c r="G18" s="143"/>
      <c r="H18" s="145">
        <v>130000000</v>
      </c>
      <c r="I18" s="145">
        <v>129990000</v>
      </c>
      <c r="J18" s="146">
        <v>128299000</v>
      </c>
      <c r="K18" s="147" t="s">
        <v>129</v>
      </c>
      <c r="L18" s="147" t="s">
        <v>130</v>
      </c>
      <c r="M18" s="130">
        <f t="shared" si="0"/>
        <v>1701000</v>
      </c>
      <c r="N18" s="275">
        <v>1</v>
      </c>
      <c r="O18" s="275"/>
      <c r="P18" s="275"/>
      <c r="Q18" s="275"/>
      <c r="R18" s="138">
        <v>1</v>
      </c>
      <c r="S18" s="258" t="s">
        <v>119</v>
      </c>
    </row>
    <row r="19" spans="1:19" s="2" customFormat="1" ht="47.25" x14ac:dyDescent="0.25">
      <c r="A19" s="135">
        <v>10</v>
      </c>
      <c r="B19" s="144"/>
      <c r="C19" s="136" t="s">
        <v>53</v>
      </c>
      <c r="D19" s="137"/>
      <c r="E19" s="137"/>
      <c r="F19" s="137">
        <v>1</v>
      </c>
      <c r="G19" s="143"/>
      <c r="H19" s="145">
        <v>130000000</v>
      </c>
      <c r="I19" s="145">
        <v>129990000</v>
      </c>
      <c r="J19" s="146">
        <v>128700000</v>
      </c>
      <c r="K19" s="147" t="s">
        <v>117</v>
      </c>
      <c r="L19" s="147" t="s">
        <v>118</v>
      </c>
      <c r="M19" s="130">
        <f t="shared" si="0"/>
        <v>1300000</v>
      </c>
      <c r="N19" s="275">
        <v>1</v>
      </c>
      <c r="O19" s="275"/>
      <c r="P19" s="275"/>
      <c r="Q19" s="275"/>
      <c r="R19" s="138">
        <v>1</v>
      </c>
      <c r="S19" s="258" t="s">
        <v>119</v>
      </c>
    </row>
    <row r="20" spans="1:19" s="2" customFormat="1" ht="110.25" x14ac:dyDescent="0.25">
      <c r="A20" s="124">
        <v>11</v>
      </c>
      <c r="B20" s="144"/>
      <c r="C20" s="136" t="s">
        <v>80</v>
      </c>
      <c r="D20" s="137"/>
      <c r="E20" s="137">
        <v>1</v>
      </c>
      <c r="F20" s="137"/>
      <c r="G20" s="143"/>
      <c r="H20" s="145">
        <v>1700000000</v>
      </c>
      <c r="I20" s="145">
        <v>1692823000</v>
      </c>
      <c r="J20" s="146">
        <v>1512000000</v>
      </c>
      <c r="K20" s="147" t="s">
        <v>113</v>
      </c>
      <c r="L20" s="147" t="s">
        <v>114</v>
      </c>
      <c r="M20" s="130">
        <f t="shared" si="0"/>
        <v>188000000</v>
      </c>
      <c r="N20" s="275">
        <v>1</v>
      </c>
      <c r="O20" s="275"/>
      <c r="P20" s="275"/>
      <c r="Q20" s="275"/>
      <c r="R20" s="138">
        <v>1</v>
      </c>
      <c r="S20" s="258" t="s">
        <v>119</v>
      </c>
    </row>
    <row r="21" spans="1:19" s="2" customFormat="1" ht="78.75" x14ac:dyDescent="0.25">
      <c r="A21" s="135">
        <v>12</v>
      </c>
      <c r="B21" s="221"/>
      <c r="C21" s="136" t="s">
        <v>94</v>
      </c>
      <c r="D21" s="137"/>
      <c r="E21" s="137">
        <v>1</v>
      </c>
      <c r="F21" s="137"/>
      <c r="G21" s="143"/>
      <c r="H21" s="145">
        <v>2500000000</v>
      </c>
      <c r="I21" s="145">
        <v>2498781000</v>
      </c>
      <c r="J21" s="256">
        <v>2222077000</v>
      </c>
      <c r="K21" s="216" t="s">
        <v>121</v>
      </c>
      <c r="L21" s="216" t="s">
        <v>122</v>
      </c>
      <c r="M21" s="130">
        <f t="shared" si="0"/>
        <v>277923000</v>
      </c>
      <c r="N21" s="279">
        <v>1</v>
      </c>
      <c r="O21" s="279"/>
      <c r="P21" s="279"/>
      <c r="Q21" s="279"/>
      <c r="R21" s="138">
        <v>1</v>
      </c>
      <c r="S21" s="258" t="s">
        <v>119</v>
      </c>
    </row>
    <row r="22" spans="1:19" s="2" customFormat="1" ht="94.5" x14ac:dyDescent="0.25">
      <c r="A22" s="124">
        <v>13</v>
      </c>
      <c r="B22" s="149"/>
      <c r="C22" s="125" t="s">
        <v>92</v>
      </c>
      <c r="D22" s="126"/>
      <c r="E22" s="126">
        <v>1</v>
      </c>
      <c r="F22" s="126"/>
      <c r="G22" s="150"/>
      <c r="H22" s="151">
        <v>2300000000</v>
      </c>
      <c r="I22" s="151">
        <v>2255530000</v>
      </c>
      <c r="J22" s="257">
        <v>2135000000</v>
      </c>
      <c r="K22" s="152" t="s">
        <v>123</v>
      </c>
      <c r="L22" s="152" t="s">
        <v>124</v>
      </c>
      <c r="M22" s="130">
        <f t="shared" si="0"/>
        <v>165000000</v>
      </c>
      <c r="N22" s="278">
        <v>1</v>
      </c>
      <c r="O22" s="279"/>
      <c r="P22" s="278"/>
      <c r="Q22" s="278"/>
      <c r="R22" s="127">
        <v>1</v>
      </c>
      <c r="S22" s="254" t="s">
        <v>119</v>
      </c>
    </row>
    <row r="23" spans="1:19" s="2" customFormat="1" ht="94.5" x14ac:dyDescent="0.25">
      <c r="A23" s="135">
        <v>14</v>
      </c>
      <c r="B23" s="221"/>
      <c r="C23" s="136" t="s">
        <v>112</v>
      </c>
      <c r="D23" s="137"/>
      <c r="E23" s="137">
        <v>1</v>
      </c>
      <c r="F23" s="137"/>
      <c r="G23" s="143"/>
      <c r="H23" s="145">
        <v>8400000000</v>
      </c>
      <c r="I23" s="145">
        <v>8362757000</v>
      </c>
      <c r="J23" s="256">
        <v>7982966000</v>
      </c>
      <c r="K23" s="216" t="s">
        <v>146</v>
      </c>
      <c r="L23" s="216" t="s">
        <v>147</v>
      </c>
      <c r="M23" s="130">
        <f t="shared" si="0"/>
        <v>417034000</v>
      </c>
      <c r="N23" s="279">
        <v>1</v>
      </c>
      <c r="O23" s="279"/>
      <c r="P23" s="279"/>
      <c r="Q23" s="279"/>
      <c r="R23" s="138">
        <v>1</v>
      </c>
      <c r="S23" s="258" t="s">
        <v>119</v>
      </c>
    </row>
    <row r="24" spans="1:19" s="2" customFormat="1" ht="94.5" x14ac:dyDescent="0.25">
      <c r="A24" s="124">
        <v>15</v>
      </c>
      <c r="B24" s="292"/>
      <c r="C24" s="136" t="s">
        <v>105</v>
      </c>
      <c r="D24" s="137"/>
      <c r="E24" s="137"/>
      <c r="F24" s="137">
        <v>1</v>
      </c>
      <c r="G24" s="143"/>
      <c r="H24" s="145">
        <v>150000000</v>
      </c>
      <c r="I24" s="145">
        <v>150000000</v>
      </c>
      <c r="J24" s="293">
        <v>149320000</v>
      </c>
      <c r="K24" s="147" t="s">
        <v>157</v>
      </c>
      <c r="L24" s="147" t="s">
        <v>158</v>
      </c>
      <c r="M24" s="130">
        <f t="shared" si="0"/>
        <v>680000</v>
      </c>
      <c r="N24" s="279">
        <v>1</v>
      </c>
      <c r="O24" s="279"/>
      <c r="P24" s="279"/>
      <c r="Q24" s="279"/>
      <c r="R24" s="138">
        <v>1</v>
      </c>
      <c r="S24" s="258" t="s">
        <v>119</v>
      </c>
    </row>
    <row r="25" spans="1:19" s="2" customFormat="1" ht="94.5" x14ac:dyDescent="0.25">
      <c r="A25" s="135">
        <v>16</v>
      </c>
      <c r="B25" s="292"/>
      <c r="C25" s="136" t="s">
        <v>104</v>
      </c>
      <c r="D25" s="137"/>
      <c r="E25" s="137"/>
      <c r="F25" s="137">
        <v>1</v>
      </c>
      <c r="G25" s="143"/>
      <c r="H25" s="145">
        <v>150000000</v>
      </c>
      <c r="I25" s="145">
        <v>150000000</v>
      </c>
      <c r="J25" s="293">
        <v>149340000</v>
      </c>
      <c r="K25" s="147" t="s">
        <v>157</v>
      </c>
      <c r="L25" s="147" t="s">
        <v>158</v>
      </c>
      <c r="M25" s="130">
        <f t="shared" si="0"/>
        <v>660000</v>
      </c>
      <c r="N25" s="279">
        <v>1</v>
      </c>
      <c r="O25" s="279"/>
      <c r="P25" s="279"/>
      <c r="Q25" s="279"/>
      <c r="R25" s="138">
        <v>1</v>
      </c>
      <c r="S25" s="258" t="s">
        <v>119</v>
      </c>
    </row>
    <row r="26" spans="1:19" s="2" customFormat="1" ht="78.75" x14ac:dyDescent="0.25">
      <c r="A26" s="124">
        <v>17</v>
      </c>
      <c r="B26" s="292"/>
      <c r="C26" s="136" t="s">
        <v>148</v>
      </c>
      <c r="D26" s="137"/>
      <c r="E26" s="137"/>
      <c r="F26" s="137">
        <v>1</v>
      </c>
      <c r="G26" s="143"/>
      <c r="H26" s="145">
        <v>200000000</v>
      </c>
      <c r="I26" s="145">
        <v>199793000</v>
      </c>
      <c r="J26" s="293">
        <v>168799000</v>
      </c>
      <c r="K26" s="147" t="s">
        <v>184</v>
      </c>
      <c r="L26" s="147" t="s">
        <v>185</v>
      </c>
      <c r="M26" s="130">
        <f t="shared" si="0"/>
        <v>31201000</v>
      </c>
      <c r="N26" s="279">
        <v>1</v>
      </c>
      <c r="O26" s="279"/>
      <c r="P26" s="279"/>
      <c r="Q26" s="279"/>
      <c r="R26" s="138">
        <v>1</v>
      </c>
      <c r="S26" s="258" t="s">
        <v>119</v>
      </c>
    </row>
    <row r="27" spans="1:19" s="2" customFormat="1" ht="110.25" x14ac:dyDescent="0.25">
      <c r="A27" s="135">
        <v>18</v>
      </c>
      <c r="B27" s="292"/>
      <c r="C27" s="136" t="s">
        <v>111</v>
      </c>
      <c r="D27" s="137"/>
      <c r="E27" s="137">
        <v>1</v>
      </c>
      <c r="F27" s="137"/>
      <c r="G27" s="143"/>
      <c r="H27" s="145">
        <v>3500000000</v>
      </c>
      <c r="I27" s="145">
        <v>3495164000</v>
      </c>
      <c r="J27" s="293">
        <v>3206860000</v>
      </c>
      <c r="K27" s="147" t="s">
        <v>199</v>
      </c>
      <c r="L27" s="147" t="s">
        <v>200</v>
      </c>
      <c r="M27" s="130">
        <f t="shared" si="0"/>
        <v>293140000</v>
      </c>
      <c r="N27" s="279">
        <v>1</v>
      </c>
      <c r="O27" s="279"/>
      <c r="P27" s="279"/>
      <c r="Q27" s="279"/>
      <c r="R27" s="138">
        <v>1</v>
      </c>
      <c r="S27" s="258" t="s">
        <v>119</v>
      </c>
    </row>
    <row r="28" spans="1:19" s="2" customFormat="1" ht="78.75" x14ac:dyDescent="0.25">
      <c r="A28" s="124">
        <v>19</v>
      </c>
      <c r="B28" s="292"/>
      <c r="C28" s="136" t="s">
        <v>151</v>
      </c>
      <c r="D28" s="137"/>
      <c r="E28" s="137">
        <v>1</v>
      </c>
      <c r="F28" s="137"/>
      <c r="G28" s="143"/>
      <c r="H28" s="145">
        <v>18034000000</v>
      </c>
      <c r="I28" s="145">
        <v>18028709000</v>
      </c>
      <c r="J28" s="293">
        <v>17000016000</v>
      </c>
      <c r="K28" s="147" t="s">
        <v>197</v>
      </c>
      <c r="L28" s="147" t="s">
        <v>198</v>
      </c>
      <c r="M28" s="130">
        <f t="shared" si="0"/>
        <v>1033984000</v>
      </c>
      <c r="N28" s="279"/>
      <c r="O28" s="279"/>
      <c r="P28" s="279">
        <v>1</v>
      </c>
      <c r="Q28" s="279"/>
      <c r="R28" s="138">
        <v>1</v>
      </c>
      <c r="S28" s="258" t="s">
        <v>119</v>
      </c>
    </row>
    <row r="29" spans="1:19" s="2" customFormat="1" ht="173.25" x14ac:dyDescent="0.25">
      <c r="A29" s="135">
        <v>20</v>
      </c>
      <c r="B29" s="292"/>
      <c r="C29" s="136" t="s">
        <v>160</v>
      </c>
      <c r="D29" s="137"/>
      <c r="E29" s="137">
        <v>1</v>
      </c>
      <c r="F29" s="137"/>
      <c r="G29" s="143"/>
      <c r="H29" s="145">
        <v>325000000</v>
      </c>
      <c r="I29" s="145">
        <v>324681000</v>
      </c>
      <c r="J29" s="293">
        <v>248839000</v>
      </c>
      <c r="K29" s="147" t="s">
        <v>195</v>
      </c>
      <c r="L29" s="147" t="s">
        <v>196</v>
      </c>
      <c r="M29" s="148">
        <f t="shared" si="0"/>
        <v>76161000</v>
      </c>
      <c r="N29" s="279">
        <v>1</v>
      </c>
      <c r="O29" s="279"/>
      <c r="P29" s="279"/>
      <c r="Q29" s="279"/>
      <c r="R29" s="138">
        <v>1</v>
      </c>
      <c r="S29" s="258" t="s">
        <v>119</v>
      </c>
    </row>
    <row r="30" spans="1:19" s="2" customFormat="1" ht="63" x14ac:dyDescent="0.25">
      <c r="A30" s="124">
        <v>21</v>
      </c>
      <c r="B30" s="292"/>
      <c r="C30" s="136" t="s">
        <v>176</v>
      </c>
      <c r="D30" s="137"/>
      <c r="E30" s="137">
        <v>1</v>
      </c>
      <c r="F30" s="137"/>
      <c r="G30" s="143"/>
      <c r="H30" s="145">
        <v>500000000</v>
      </c>
      <c r="I30" s="145">
        <v>499700000</v>
      </c>
      <c r="J30" s="293">
        <v>417258000</v>
      </c>
      <c r="K30" s="147" t="s">
        <v>207</v>
      </c>
      <c r="L30" s="147" t="s">
        <v>208</v>
      </c>
      <c r="M30" s="148">
        <f t="shared" si="0"/>
        <v>82742000</v>
      </c>
      <c r="N30" s="279">
        <v>1</v>
      </c>
      <c r="O30" s="279"/>
      <c r="P30" s="279"/>
      <c r="Q30" s="279"/>
      <c r="R30" s="138">
        <v>1</v>
      </c>
      <c r="S30" s="258" t="s">
        <v>119</v>
      </c>
    </row>
    <row r="31" spans="1:19" s="2" customFormat="1" ht="126" x14ac:dyDescent="0.25">
      <c r="A31" s="135">
        <v>22</v>
      </c>
      <c r="B31" s="292"/>
      <c r="C31" s="136" t="s">
        <v>159</v>
      </c>
      <c r="D31" s="137"/>
      <c r="E31" s="137">
        <v>1</v>
      </c>
      <c r="F31" s="137"/>
      <c r="G31" s="143"/>
      <c r="H31" s="145">
        <v>300000000</v>
      </c>
      <c r="I31" s="145">
        <v>299704000</v>
      </c>
      <c r="J31" s="293">
        <v>234201000</v>
      </c>
      <c r="K31" s="147" t="s">
        <v>245</v>
      </c>
      <c r="L31" s="147" t="s">
        <v>246</v>
      </c>
      <c r="M31" s="148">
        <f t="shared" si="0"/>
        <v>65799000</v>
      </c>
      <c r="N31" s="279">
        <v>1</v>
      </c>
      <c r="O31" s="279"/>
      <c r="P31" s="279"/>
      <c r="Q31" s="279">
        <v>1</v>
      </c>
      <c r="R31" s="138"/>
      <c r="S31" s="258" t="s">
        <v>119</v>
      </c>
    </row>
    <row r="32" spans="1:19" s="2" customFormat="1" ht="52.5" customHeight="1" x14ac:dyDescent="0.25">
      <c r="A32" s="124">
        <v>23</v>
      </c>
      <c r="B32" s="292"/>
      <c r="C32" s="136" t="s">
        <v>165</v>
      </c>
      <c r="D32" s="137"/>
      <c r="E32" s="137">
        <v>1</v>
      </c>
      <c r="F32" s="137"/>
      <c r="G32" s="143"/>
      <c r="H32" s="145">
        <v>3000000000</v>
      </c>
      <c r="I32" s="145">
        <v>2998597000</v>
      </c>
      <c r="J32" s="293">
        <v>2852002000</v>
      </c>
      <c r="K32" s="147" t="s">
        <v>62</v>
      </c>
      <c r="L32" s="147" t="s">
        <v>63</v>
      </c>
      <c r="M32" s="148">
        <f t="shared" si="0"/>
        <v>147998000</v>
      </c>
      <c r="N32" s="279">
        <v>1</v>
      </c>
      <c r="O32" s="279"/>
      <c r="P32" s="279"/>
      <c r="Q32" s="279"/>
      <c r="R32" s="138">
        <v>1</v>
      </c>
      <c r="S32" s="258" t="s">
        <v>119</v>
      </c>
    </row>
    <row r="33" spans="1:19" s="2" customFormat="1" ht="52.5" customHeight="1" x14ac:dyDescent="0.25">
      <c r="A33" s="143">
        <v>24</v>
      </c>
      <c r="B33" s="292"/>
      <c r="C33" s="136" t="s">
        <v>166</v>
      </c>
      <c r="D33" s="137"/>
      <c r="E33" s="137">
        <v>1</v>
      </c>
      <c r="F33" s="137"/>
      <c r="G33" s="143"/>
      <c r="H33" s="145">
        <v>5500000000</v>
      </c>
      <c r="I33" s="145">
        <v>5491434000</v>
      </c>
      <c r="J33" s="293">
        <v>5008962000</v>
      </c>
      <c r="K33" s="147" t="s">
        <v>62</v>
      </c>
      <c r="L33" s="147" t="s">
        <v>63</v>
      </c>
      <c r="M33" s="148">
        <f t="shared" si="0"/>
        <v>491038000</v>
      </c>
      <c r="N33" s="279">
        <v>1</v>
      </c>
      <c r="O33" s="279"/>
      <c r="P33" s="279"/>
      <c r="Q33" s="279"/>
      <c r="R33" s="138">
        <v>1</v>
      </c>
      <c r="S33" s="258" t="s">
        <v>119</v>
      </c>
    </row>
    <row r="34" spans="1:19" s="2" customFormat="1" ht="104.25" customHeight="1" x14ac:dyDescent="0.25">
      <c r="A34" s="124">
        <v>25</v>
      </c>
      <c r="B34" s="292"/>
      <c r="C34" s="136" t="s">
        <v>167</v>
      </c>
      <c r="D34" s="137"/>
      <c r="E34" s="137">
        <v>1</v>
      </c>
      <c r="F34" s="137"/>
      <c r="G34" s="143"/>
      <c r="H34" s="145">
        <v>450000000</v>
      </c>
      <c r="I34" s="145">
        <v>449573000</v>
      </c>
      <c r="J34" s="293">
        <v>364042000</v>
      </c>
      <c r="K34" s="147" t="s">
        <v>243</v>
      </c>
      <c r="L34" s="147" t="s">
        <v>244</v>
      </c>
      <c r="M34" s="148">
        <f t="shared" si="0"/>
        <v>85958000</v>
      </c>
      <c r="N34" s="279">
        <v>1</v>
      </c>
      <c r="O34" s="279"/>
      <c r="P34" s="279"/>
      <c r="Q34" s="279"/>
      <c r="R34" s="138">
        <v>1</v>
      </c>
      <c r="S34" s="258" t="s">
        <v>119</v>
      </c>
    </row>
    <row r="35" spans="1:19" s="2" customFormat="1" ht="103.5" customHeight="1" x14ac:dyDescent="0.25">
      <c r="A35" s="124">
        <v>27</v>
      </c>
      <c r="B35" s="292"/>
      <c r="C35" s="136" t="s">
        <v>175</v>
      </c>
      <c r="D35" s="137"/>
      <c r="E35" s="137">
        <v>1</v>
      </c>
      <c r="F35" s="137"/>
      <c r="G35" s="143"/>
      <c r="H35" s="145">
        <v>14000000000</v>
      </c>
      <c r="I35" s="145">
        <v>13990523000</v>
      </c>
      <c r="J35" s="293">
        <v>643596000</v>
      </c>
      <c r="K35" s="147" t="s">
        <v>237</v>
      </c>
      <c r="L35" s="147" t="s">
        <v>238</v>
      </c>
      <c r="M35" s="148">
        <f t="shared" si="0"/>
        <v>13356404000</v>
      </c>
      <c r="N35" s="279">
        <v>1</v>
      </c>
      <c r="O35" s="279"/>
      <c r="P35" s="279"/>
      <c r="Q35" s="279"/>
      <c r="R35" s="138">
        <v>1</v>
      </c>
      <c r="S35" s="138" t="s">
        <v>289</v>
      </c>
    </row>
    <row r="36" spans="1:19" s="2" customFormat="1" ht="102" customHeight="1" x14ac:dyDescent="0.25">
      <c r="A36" s="135">
        <v>28</v>
      </c>
      <c r="B36" s="292"/>
      <c r="C36" s="136" t="s">
        <v>192</v>
      </c>
      <c r="D36" s="137"/>
      <c r="E36" s="137">
        <v>1</v>
      </c>
      <c r="F36" s="137"/>
      <c r="G36" s="143"/>
      <c r="H36" s="145">
        <v>750000000</v>
      </c>
      <c r="I36" s="145">
        <v>749990000</v>
      </c>
      <c r="J36" s="293">
        <v>643596000</v>
      </c>
      <c r="K36" s="147" t="s">
        <v>241</v>
      </c>
      <c r="L36" s="147" t="s">
        <v>242</v>
      </c>
      <c r="M36" s="148">
        <f t="shared" si="0"/>
        <v>106404000</v>
      </c>
      <c r="N36" s="279">
        <v>1</v>
      </c>
      <c r="O36" s="279"/>
      <c r="P36" s="279"/>
      <c r="Q36" s="279"/>
      <c r="R36" s="138">
        <v>1</v>
      </c>
      <c r="S36" s="138" t="s">
        <v>289</v>
      </c>
    </row>
    <row r="37" spans="1:19" s="2" customFormat="1" ht="126" x14ac:dyDescent="0.25">
      <c r="A37" s="124">
        <v>29</v>
      </c>
      <c r="B37" s="292"/>
      <c r="C37" s="136" t="s">
        <v>193</v>
      </c>
      <c r="D37" s="137"/>
      <c r="E37" s="137">
        <v>1</v>
      </c>
      <c r="F37" s="137"/>
      <c r="G37" s="143"/>
      <c r="H37" s="145">
        <v>4800000000</v>
      </c>
      <c r="I37" s="145">
        <v>4796552000</v>
      </c>
      <c r="J37" s="293">
        <v>4648350000</v>
      </c>
      <c r="K37" s="147" t="s">
        <v>290</v>
      </c>
      <c r="L37" s="147" t="s">
        <v>242</v>
      </c>
      <c r="M37" s="148">
        <f t="shared" si="0"/>
        <v>151650000</v>
      </c>
      <c r="N37" s="279">
        <v>1</v>
      </c>
      <c r="O37" s="279"/>
      <c r="P37" s="279"/>
      <c r="Q37" s="279"/>
      <c r="R37" s="138">
        <v>1</v>
      </c>
      <c r="S37" s="138" t="s">
        <v>233</v>
      </c>
    </row>
    <row r="38" spans="1:19" s="2" customFormat="1" ht="31.5" x14ac:dyDescent="0.25">
      <c r="A38" s="135">
        <v>30</v>
      </c>
      <c r="B38" s="281"/>
      <c r="C38" s="282" t="s">
        <v>201</v>
      </c>
      <c r="D38" s="283"/>
      <c r="E38" s="283">
        <v>1</v>
      </c>
      <c r="F38" s="283"/>
      <c r="G38" s="284"/>
      <c r="H38" s="285">
        <v>300000000</v>
      </c>
      <c r="I38" s="285">
        <v>299780000</v>
      </c>
      <c r="J38" s="286"/>
      <c r="K38" s="286"/>
      <c r="L38" s="286"/>
      <c r="M38" s="291"/>
      <c r="N38" s="288">
        <v>1</v>
      </c>
      <c r="O38" s="288"/>
      <c r="P38" s="288"/>
      <c r="Q38" s="288">
        <v>1</v>
      </c>
      <c r="R38" s="289"/>
      <c r="S38" s="289" t="s">
        <v>81</v>
      </c>
    </row>
    <row r="39" spans="1:19" s="2" customFormat="1" ht="31.5" x14ac:dyDescent="0.25">
      <c r="A39" s="124">
        <v>31</v>
      </c>
      <c r="B39" s="281"/>
      <c r="C39" s="282" t="s">
        <v>202</v>
      </c>
      <c r="D39" s="283"/>
      <c r="E39" s="283">
        <v>1</v>
      </c>
      <c r="F39" s="283"/>
      <c r="G39" s="284"/>
      <c r="H39" s="285">
        <v>650000000</v>
      </c>
      <c r="I39" s="285">
        <v>629961000</v>
      </c>
      <c r="J39" s="286"/>
      <c r="K39" s="286"/>
      <c r="L39" s="286"/>
      <c r="M39" s="291"/>
      <c r="N39" s="288">
        <v>1</v>
      </c>
      <c r="O39" s="288"/>
      <c r="P39" s="288"/>
      <c r="Q39" s="288">
        <v>1</v>
      </c>
      <c r="R39" s="289"/>
      <c r="S39" s="289" t="s">
        <v>49</v>
      </c>
    </row>
    <row r="40" spans="1:19" s="2" customFormat="1" ht="31.5" x14ac:dyDescent="0.25">
      <c r="A40" s="135">
        <v>32</v>
      </c>
      <c r="B40" s="281"/>
      <c r="C40" s="282" t="s">
        <v>203</v>
      </c>
      <c r="D40" s="283"/>
      <c r="E40" s="283">
        <v>1</v>
      </c>
      <c r="F40" s="283"/>
      <c r="G40" s="284"/>
      <c r="H40" s="285">
        <v>800000000</v>
      </c>
      <c r="I40" s="285">
        <v>799340000</v>
      </c>
      <c r="J40" s="286"/>
      <c r="K40" s="286"/>
      <c r="L40" s="286"/>
      <c r="M40" s="291"/>
      <c r="N40" s="288">
        <v>1</v>
      </c>
      <c r="O40" s="288"/>
      <c r="P40" s="288"/>
      <c r="Q40" s="288">
        <v>1</v>
      </c>
      <c r="R40" s="289"/>
      <c r="S40" s="289" t="s">
        <v>49</v>
      </c>
    </row>
    <row r="41" spans="1:19" s="2" customFormat="1" ht="31.5" x14ac:dyDescent="0.25">
      <c r="A41" s="124">
        <v>33</v>
      </c>
      <c r="B41" s="281"/>
      <c r="C41" s="282" t="s">
        <v>204</v>
      </c>
      <c r="D41" s="283"/>
      <c r="E41" s="283">
        <v>1</v>
      </c>
      <c r="F41" s="283"/>
      <c r="G41" s="284"/>
      <c r="H41" s="285">
        <v>600000000</v>
      </c>
      <c r="I41" s="285">
        <v>597348000</v>
      </c>
      <c r="J41" s="286"/>
      <c r="K41" s="286"/>
      <c r="L41" s="286"/>
      <c r="M41" s="291"/>
      <c r="N41" s="288">
        <v>1</v>
      </c>
      <c r="O41" s="288"/>
      <c r="P41" s="288"/>
      <c r="Q41" s="288">
        <v>1</v>
      </c>
      <c r="R41" s="289"/>
      <c r="S41" s="289" t="s">
        <v>49</v>
      </c>
    </row>
    <row r="42" spans="1:19" s="2" customFormat="1" ht="47.25" x14ac:dyDescent="0.25">
      <c r="A42" s="135">
        <v>34</v>
      </c>
      <c r="B42" s="281"/>
      <c r="C42" s="282" t="s">
        <v>214</v>
      </c>
      <c r="D42" s="283"/>
      <c r="E42" s="283">
        <v>1</v>
      </c>
      <c r="F42" s="283"/>
      <c r="G42" s="284"/>
      <c r="H42" s="285">
        <v>900000000</v>
      </c>
      <c r="I42" s="285">
        <v>899249000</v>
      </c>
      <c r="J42" s="286"/>
      <c r="K42" s="286"/>
      <c r="L42" s="286"/>
      <c r="M42" s="291"/>
      <c r="N42" s="288"/>
      <c r="O42" s="288"/>
      <c r="P42" s="288">
        <v>1</v>
      </c>
      <c r="Q42" s="288">
        <v>1</v>
      </c>
      <c r="R42" s="289"/>
      <c r="S42" s="289" t="s">
        <v>50</v>
      </c>
    </row>
    <row r="43" spans="1:19" s="2" customFormat="1" ht="47.25" x14ac:dyDescent="0.25">
      <c r="A43" s="124">
        <v>35</v>
      </c>
      <c r="B43" s="281"/>
      <c r="C43" s="282" t="s">
        <v>215</v>
      </c>
      <c r="D43" s="283"/>
      <c r="E43" s="283">
        <v>1</v>
      </c>
      <c r="F43" s="283"/>
      <c r="G43" s="284"/>
      <c r="H43" s="285">
        <v>750000000</v>
      </c>
      <c r="I43" s="285">
        <v>749990000</v>
      </c>
      <c r="J43" s="286"/>
      <c r="K43" s="286"/>
      <c r="L43" s="286"/>
      <c r="M43" s="291"/>
      <c r="N43" s="288">
        <v>1</v>
      </c>
      <c r="O43" s="288"/>
      <c r="P43" s="288"/>
      <c r="Q43" s="288">
        <v>1</v>
      </c>
      <c r="R43" s="289"/>
      <c r="S43" s="289" t="s">
        <v>49</v>
      </c>
    </row>
    <row r="44" spans="1:19" s="2" customFormat="1" ht="47.25" x14ac:dyDescent="0.25">
      <c r="A44" s="135">
        <v>36</v>
      </c>
      <c r="B44" s="281"/>
      <c r="C44" s="282" t="s">
        <v>216</v>
      </c>
      <c r="D44" s="283"/>
      <c r="E44" s="283">
        <v>1</v>
      </c>
      <c r="F44" s="283"/>
      <c r="G44" s="284"/>
      <c r="H44" s="285">
        <v>3000000000</v>
      </c>
      <c r="I44" s="285">
        <v>2998301000</v>
      </c>
      <c r="J44" s="286"/>
      <c r="K44" s="286"/>
      <c r="L44" s="286"/>
      <c r="M44" s="291"/>
      <c r="N44" s="288">
        <v>1</v>
      </c>
      <c r="O44" s="288"/>
      <c r="P44" s="288"/>
      <c r="Q44" s="288">
        <v>1</v>
      </c>
      <c r="R44" s="289"/>
      <c r="S44" s="289" t="s">
        <v>49</v>
      </c>
    </row>
    <row r="45" spans="1:19" s="2" customFormat="1" ht="31.5" x14ac:dyDescent="0.25">
      <c r="A45" s="124">
        <v>37</v>
      </c>
      <c r="B45" s="281"/>
      <c r="C45" s="282" t="s">
        <v>217</v>
      </c>
      <c r="D45" s="283"/>
      <c r="E45" s="283">
        <v>1</v>
      </c>
      <c r="F45" s="283"/>
      <c r="G45" s="284"/>
      <c r="H45" s="285">
        <v>1000000000</v>
      </c>
      <c r="I45" s="285">
        <v>999711000</v>
      </c>
      <c r="J45" s="286"/>
      <c r="K45" s="286"/>
      <c r="L45" s="286"/>
      <c r="M45" s="291"/>
      <c r="N45" s="288">
        <v>1</v>
      </c>
      <c r="O45" s="288"/>
      <c r="P45" s="288"/>
      <c r="Q45" s="288">
        <v>1</v>
      </c>
      <c r="R45" s="289"/>
      <c r="S45" s="289" t="s">
        <v>81</v>
      </c>
    </row>
    <row r="46" spans="1:19" s="2" customFormat="1" ht="31.5" x14ac:dyDescent="0.25">
      <c r="A46" s="135">
        <v>38</v>
      </c>
      <c r="B46" s="281"/>
      <c r="C46" s="282" t="s">
        <v>218</v>
      </c>
      <c r="D46" s="283"/>
      <c r="E46" s="283">
        <v>1</v>
      </c>
      <c r="F46" s="283"/>
      <c r="G46" s="284"/>
      <c r="H46" s="285">
        <v>2500000000</v>
      </c>
      <c r="I46" s="285">
        <v>2497564000</v>
      </c>
      <c r="J46" s="286"/>
      <c r="K46" s="286"/>
      <c r="L46" s="286"/>
      <c r="M46" s="291"/>
      <c r="N46" s="288">
        <v>1</v>
      </c>
      <c r="O46" s="288"/>
      <c r="P46" s="288"/>
      <c r="Q46" s="288">
        <v>1</v>
      </c>
      <c r="R46" s="289"/>
      <c r="S46" s="289" t="s">
        <v>49</v>
      </c>
    </row>
    <row r="47" spans="1:19" s="2" customFormat="1" ht="31.5" x14ac:dyDescent="0.25">
      <c r="A47" s="124">
        <v>39</v>
      </c>
      <c r="B47" s="281"/>
      <c r="C47" s="282" t="s">
        <v>219</v>
      </c>
      <c r="D47" s="283"/>
      <c r="E47" s="283">
        <v>1</v>
      </c>
      <c r="F47" s="283"/>
      <c r="G47" s="284"/>
      <c r="H47" s="285">
        <v>1150000000</v>
      </c>
      <c r="I47" s="285">
        <v>1127913000</v>
      </c>
      <c r="J47" s="286"/>
      <c r="K47" s="286"/>
      <c r="L47" s="286"/>
      <c r="M47" s="291"/>
      <c r="N47" s="288">
        <v>1</v>
      </c>
      <c r="O47" s="288"/>
      <c r="P47" s="288"/>
      <c r="Q47" s="288">
        <v>1</v>
      </c>
      <c r="R47" s="289"/>
      <c r="S47" s="289" t="s">
        <v>49</v>
      </c>
    </row>
    <row r="48" spans="1:19" s="2" customFormat="1" ht="47.25" x14ac:dyDescent="0.25">
      <c r="A48" s="135">
        <v>40</v>
      </c>
      <c r="B48" s="281"/>
      <c r="C48" s="282" t="s">
        <v>222</v>
      </c>
      <c r="D48" s="283"/>
      <c r="E48" s="283">
        <v>1</v>
      </c>
      <c r="F48" s="283"/>
      <c r="G48" s="284"/>
      <c r="H48" s="285">
        <v>2000000000</v>
      </c>
      <c r="I48" s="285">
        <v>1999910000</v>
      </c>
      <c r="J48" s="286"/>
      <c r="K48" s="286"/>
      <c r="L48" s="286"/>
      <c r="M48" s="291"/>
      <c r="N48" s="288">
        <v>1</v>
      </c>
      <c r="O48" s="288"/>
      <c r="P48" s="288"/>
      <c r="Q48" s="288">
        <v>1</v>
      </c>
      <c r="R48" s="289"/>
      <c r="S48" s="289" t="s">
        <v>178</v>
      </c>
    </row>
    <row r="49" spans="1:19" s="2" customFormat="1" ht="39" customHeight="1" x14ac:dyDescent="0.25">
      <c r="A49" s="135">
        <v>41</v>
      </c>
      <c r="B49" s="281"/>
      <c r="C49" s="282" t="s">
        <v>225</v>
      </c>
      <c r="D49" s="283"/>
      <c r="E49" s="283">
        <v>1</v>
      </c>
      <c r="F49" s="283"/>
      <c r="G49" s="284"/>
      <c r="H49" s="285">
        <v>1000000000</v>
      </c>
      <c r="I49" s="285">
        <v>998939000</v>
      </c>
      <c r="J49" s="286"/>
      <c r="K49" s="286"/>
      <c r="L49" s="286"/>
      <c r="M49" s="291"/>
      <c r="N49" s="288">
        <v>1</v>
      </c>
      <c r="O49" s="288"/>
      <c r="P49" s="288"/>
      <c r="Q49" s="288">
        <v>1</v>
      </c>
      <c r="R49" s="289"/>
      <c r="S49" s="289" t="s">
        <v>178</v>
      </c>
    </row>
    <row r="50" spans="1:19" s="2" customFormat="1" ht="15.75" x14ac:dyDescent="0.25">
      <c r="A50" s="135"/>
      <c r="B50" s="221"/>
      <c r="C50" s="136"/>
      <c r="D50" s="137"/>
      <c r="E50" s="137"/>
      <c r="F50" s="137"/>
      <c r="G50" s="143"/>
      <c r="H50" s="145"/>
      <c r="I50" s="145"/>
      <c r="J50" s="216"/>
      <c r="K50" s="216"/>
      <c r="L50" s="216"/>
      <c r="M50" s="154"/>
      <c r="N50" s="154"/>
      <c r="O50" s="154"/>
      <c r="P50" s="154"/>
      <c r="Q50" s="154"/>
      <c r="R50" s="138"/>
      <c r="S50" s="138"/>
    </row>
    <row r="51" spans="1:19" s="2" customFormat="1" ht="27" customHeight="1" x14ac:dyDescent="0.25">
      <c r="A51" s="155"/>
      <c r="B51" s="512" t="s">
        <v>20</v>
      </c>
      <c r="C51" s="513"/>
      <c r="D51" s="155">
        <f t="shared" ref="D51:S51" si="1">SUM(D10:D50)</f>
        <v>0</v>
      </c>
      <c r="E51" s="155">
        <f t="shared" si="1"/>
        <v>32</v>
      </c>
      <c r="F51" s="155">
        <f t="shared" si="1"/>
        <v>8</v>
      </c>
      <c r="G51" s="155">
        <f t="shared" si="1"/>
        <v>0</v>
      </c>
      <c r="H51" s="250">
        <f t="shared" si="1"/>
        <v>140179000000</v>
      </c>
      <c r="I51" s="250">
        <f t="shared" si="1"/>
        <v>139911157000</v>
      </c>
      <c r="J51" s="250">
        <f t="shared" si="1"/>
        <v>106331611000</v>
      </c>
      <c r="K51" s="155">
        <f t="shared" si="1"/>
        <v>0</v>
      </c>
      <c r="L51" s="155">
        <f t="shared" si="1"/>
        <v>0</v>
      </c>
      <c r="M51" s="250">
        <f t="shared" si="1"/>
        <v>19197389000</v>
      </c>
      <c r="N51" s="314">
        <f t="shared" si="1"/>
        <v>34</v>
      </c>
      <c r="O51" s="155">
        <f t="shared" si="1"/>
        <v>0</v>
      </c>
      <c r="P51" s="155">
        <f t="shared" si="1"/>
        <v>6</v>
      </c>
      <c r="Q51" s="155">
        <f t="shared" si="1"/>
        <v>13</v>
      </c>
      <c r="R51" s="155">
        <f t="shared" si="1"/>
        <v>27</v>
      </c>
      <c r="S51" s="155">
        <f t="shared" si="1"/>
        <v>0</v>
      </c>
    </row>
    <row r="52" spans="1:19" s="2" customFormat="1" ht="15.75" x14ac:dyDescent="0.25">
      <c r="A52" s="143"/>
      <c r="B52" s="310"/>
      <c r="C52" s="311"/>
      <c r="D52" s="143"/>
      <c r="E52" s="143"/>
      <c r="F52" s="143"/>
      <c r="G52" s="143"/>
      <c r="H52" s="312"/>
      <c r="I52" s="312"/>
      <c r="J52" s="312"/>
      <c r="K52" s="143"/>
      <c r="L52" s="143"/>
      <c r="M52" s="312"/>
      <c r="N52" s="143"/>
      <c r="O52" s="143"/>
      <c r="P52" s="143"/>
      <c r="Q52" s="143"/>
      <c r="R52" s="143"/>
      <c r="S52" s="143"/>
    </row>
    <row r="53" spans="1:19" s="2" customFormat="1" ht="30.75" customHeight="1" x14ac:dyDescent="0.25">
      <c r="A53" s="252" t="s">
        <v>100</v>
      </c>
      <c r="B53" s="514" t="s">
        <v>68</v>
      </c>
      <c r="C53" s="515"/>
      <c r="D53" s="143"/>
      <c r="E53" s="143"/>
      <c r="F53" s="143"/>
      <c r="G53" s="143"/>
      <c r="H53" s="139"/>
      <c r="I53" s="139"/>
      <c r="J53" s="239"/>
      <c r="K53" s="240"/>
      <c r="L53" s="240"/>
      <c r="M53" s="241"/>
      <c r="N53" s="239"/>
      <c r="O53" s="239"/>
      <c r="P53" s="239"/>
      <c r="Q53" s="242"/>
      <c r="R53" s="240"/>
      <c r="S53" s="240"/>
    </row>
    <row r="54" spans="1:19" s="2" customFormat="1" ht="157.5" x14ac:dyDescent="0.25">
      <c r="A54" s="124">
        <v>1</v>
      </c>
      <c r="B54" s="162"/>
      <c r="C54" s="163" t="s">
        <v>69</v>
      </c>
      <c r="D54" s="134">
        <v>1</v>
      </c>
      <c r="E54" s="134"/>
      <c r="F54" s="134"/>
      <c r="G54" s="134"/>
      <c r="H54" s="164">
        <v>563682000</v>
      </c>
      <c r="I54" s="164">
        <v>560862500</v>
      </c>
      <c r="J54" s="165">
        <v>535370000</v>
      </c>
      <c r="K54" s="152" t="s">
        <v>93</v>
      </c>
      <c r="L54" s="152" t="s">
        <v>107</v>
      </c>
      <c r="M54" s="153">
        <f>H54-J54</f>
        <v>28312000</v>
      </c>
      <c r="N54" s="153">
        <v>1</v>
      </c>
      <c r="O54" s="154"/>
      <c r="P54" s="153"/>
      <c r="Q54" s="153"/>
      <c r="R54" s="127">
        <v>1</v>
      </c>
      <c r="S54" s="254" t="s">
        <v>119</v>
      </c>
    </row>
    <row r="55" spans="1:19" s="2" customFormat="1" ht="56.25" customHeight="1" x14ac:dyDescent="0.25">
      <c r="A55" s="135">
        <v>2</v>
      </c>
      <c r="B55" s="162"/>
      <c r="C55" s="243" t="s">
        <v>103</v>
      </c>
      <c r="D55" s="142"/>
      <c r="E55" s="142"/>
      <c r="F55" s="142">
        <v>1</v>
      </c>
      <c r="G55" s="142"/>
      <c r="H55" s="244">
        <v>300000000</v>
      </c>
      <c r="I55" s="244">
        <v>299900000</v>
      </c>
      <c r="J55" s="172"/>
      <c r="K55" s="216"/>
      <c r="L55" s="216"/>
      <c r="M55" s="154"/>
      <c r="N55" s="154">
        <v>1</v>
      </c>
      <c r="O55" s="154"/>
      <c r="P55" s="154"/>
      <c r="Q55" s="154">
        <v>1</v>
      </c>
      <c r="R55" s="138"/>
      <c r="S55" s="138" t="s">
        <v>236</v>
      </c>
    </row>
    <row r="56" spans="1:19" s="2" customFormat="1" ht="15.75" x14ac:dyDescent="0.25">
      <c r="A56" s="124"/>
      <c r="B56" s="162"/>
      <c r="C56" s="163"/>
      <c r="D56" s="134"/>
      <c r="E56" s="134"/>
      <c r="F56" s="134"/>
      <c r="G56" s="134"/>
      <c r="H56" s="164"/>
      <c r="I56" s="164"/>
      <c r="J56" s="165"/>
      <c r="K56" s="166"/>
      <c r="L56" s="166"/>
      <c r="M56" s="153"/>
      <c r="N56" s="153"/>
      <c r="O56" s="154"/>
      <c r="P56" s="153"/>
      <c r="Q56" s="153"/>
      <c r="R56" s="127"/>
      <c r="S56" s="127"/>
    </row>
    <row r="57" spans="1:19" s="2" customFormat="1" ht="28.5" customHeight="1" x14ac:dyDescent="0.25">
      <c r="A57" s="155"/>
      <c r="B57" s="512" t="s">
        <v>20</v>
      </c>
      <c r="C57" s="513"/>
      <c r="D57" s="155">
        <f t="shared" ref="D57:N57" si="2">SUM(D54:D56)</f>
        <v>1</v>
      </c>
      <c r="E57" s="155">
        <f t="shared" si="2"/>
        <v>0</v>
      </c>
      <c r="F57" s="155">
        <f t="shared" si="2"/>
        <v>1</v>
      </c>
      <c r="G57" s="155">
        <f t="shared" si="2"/>
        <v>0</v>
      </c>
      <c r="H57" s="157">
        <f t="shared" si="2"/>
        <v>863682000</v>
      </c>
      <c r="I57" s="157">
        <f t="shared" si="2"/>
        <v>860762500</v>
      </c>
      <c r="J57" s="157">
        <f t="shared" si="2"/>
        <v>535370000</v>
      </c>
      <c r="K57" s="158">
        <f t="shared" si="2"/>
        <v>0</v>
      </c>
      <c r="L57" s="158">
        <f t="shared" si="2"/>
        <v>0</v>
      </c>
      <c r="M57" s="299">
        <f t="shared" si="2"/>
        <v>28312000</v>
      </c>
      <c r="N57" s="161">
        <f t="shared" si="2"/>
        <v>2</v>
      </c>
      <c r="O57" s="167"/>
      <c r="P57" s="161">
        <f>SUM(P54:P56)</f>
        <v>0</v>
      </c>
      <c r="Q57" s="161">
        <f>SUM(Q54:Q56)</f>
        <v>1</v>
      </c>
      <c r="R57" s="158">
        <f>SUM(R54:R56)</f>
        <v>1</v>
      </c>
      <c r="S57" s="158">
        <f>SUM(S54:S56)</f>
        <v>0</v>
      </c>
    </row>
    <row r="58" spans="1:19" s="2" customFormat="1" ht="33" customHeight="1" x14ac:dyDescent="0.25">
      <c r="A58" s="252" t="s">
        <v>101</v>
      </c>
      <c r="B58" s="514" t="s">
        <v>95</v>
      </c>
      <c r="C58" s="515"/>
      <c r="D58" s="143"/>
      <c r="E58" s="143"/>
      <c r="F58" s="143"/>
      <c r="G58" s="143"/>
      <c r="H58" s="239"/>
      <c r="I58" s="239"/>
      <c r="J58" s="239"/>
      <c r="K58" s="240"/>
      <c r="L58" s="240"/>
      <c r="M58" s="239"/>
      <c r="N58" s="240"/>
      <c r="O58" s="240"/>
      <c r="P58" s="240"/>
      <c r="Q58" s="242"/>
      <c r="R58" s="240"/>
      <c r="S58" s="240"/>
    </row>
    <row r="59" spans="1:19" s="2" customFormat="1" ht="75.75" customHeight="1" x14ac:dyDescent="0.25">
      <c r="A59" s="135">
        <v>1</v>
      </c>
      <c r="B59" s="168"/>
      <c r="C59" s="162" t="s">
        <v>96</v>
      </c>
      <c r="D59" s="142">
        <v>1</v>
      </c>
      <c r="E59" s="142"/>
      <c r="F59" s="142"/>
      <c r="G59" s="169"/>
      <c r="H59" s="255">
        <v>300000000</v>
      </c>
      <c r="I59" s="224">
        <v>299700000</v>
      </c>
      <c r="J59" s="225">
        <v>267000000</v>
      </c>
      <c r="K59" s="224" t="s">
        <v>125</v>
      </c>
      <c r="L59" s="316" t="s">
        <v>126</v>
      </c>
      <c r="M59" s="268">
        <f>H59-J59</f>
        <v>33000000</v>
      </c>
      <c r="N59" s="226">
        <v>1</v>
      </c>
      <c r="O59" s="226"/>
      <c r="P59" s="226"/>
      <c r="Q59" s="226"/>
      <c r="R59" s="227">
        <v>1</v>
      </c>
      <c r="S59" s="296" t="s">
        <v>119</v>
      </c>
    </row>
    <row r="60" spans="1:19" s="2" customFormat="1" ht="88.5" customHeight="1" x14ac:dyDescent="0.25">
      <c r="A60" s="135">
        <v>2</v>
      </c>
      <c r="B60" s="168"/>
      <c r="C60" s="162" t="s">
        <v>120</v>
      </c>
      <c r="D60" s="142">
        <v>1</v>
      </c>
      <c r="E60" s="142"/>
      <c r="F60" s="142"/>
      <c r="G60" s="169"/>
      <c r="H60" s="255">
        <v>225000000</v>
      </c>
      <c r="I60" s="224">
        <v>225000000</v>
      </c>
      <c r="J60" s="225">
        <v>223110000</v>
      </c>
      <c r="K60" s="313" t="s">
        <v>212</v>
      </c>
      <c r="L60" s="316" t="s">
        <v>213</v>
      </c>
      <c r="M60" s="268">
        <f>H60-J60</f>
        <v>1890000</v>
      </c>
      <c r="N60" s="226">
        <v>1</v>
      </c>
      <c r="O60" s="226"/>
      <c r="P60" s="226"/>
      <c r="Q60" s="226">
        <v>1</v>
      </c>
      <c r="R60" s="227"/>
      <c r="S60" s="230" t="s">
        <v>211</v>
      </c>
    </row>
    <row r="61" spans="1:19" s="2" customFormat="1" ht="69" customHeight="1" x14ac:dyDescent="0.25">
      <c r="A61" s="135">
        <v>3</v>
      </c>
      <c r="B61" s="240"/>
      <c r="C61" s="162" t="s">
        <v>231</v>
      </c>
      <c r="D61" s="142">
        <v>1</v>
      </c>
      <c r="E61" s="142"/>
      <c r="F61" s="142"/>
      <c r="G61" s="169"/>
      <c r="H61" s="255">
        <v>518000000</v>
      </c>
      <c r="I61" s="224">
        <v>518000000</v>
      </c>
      <c r="J61" s="225"/>
      <c r="K61" s="313"/>
      <c r="L61" s="259"/>
      <c r="M61" s="268"/>
      <c r="N61" s="226">
        <v>1</v>
      </c>
      <c r="O61" s="226"/>
      <c r="P61" s="226"/>
      <c r="Q61" s="226">
        <v>1</v>
      </c>
      <c r="R61" s="227"/>
      <c r="S61" s="230" t="s">
        <v>178</v>
      </c>
    </row>
    <row r="62" spans="1:19" s="2" customFormat="1" ht="37.5" customHeight="1" x14ac:dyDescent="0.25">
      <c r="A62" s="135">
        <v>4</v>
      </c>
      <c r="B62" s="317"/>
      <c r="C62" s="318" t="s">
        <v>191</v>
      </c>
      <c r="D62" s="289">
        <v>1</v>
      </c>
      <c r="E62" s="289"/>
      <c r="F62" s="289"/>
      <c r="G62" s="319"/>
      <c r="H62" s="320">
        <v>1248000000</v>
      </c>
      <c r="I62" s="321">
        <v>1248000000</v>
      </c>
      <c r="J62" s="322"/>
      <c r="K62" s="323"/>
      <c r="L62" s="324"/>
      <c r="M62" s="325"/>
      <c r="N62" s="326"/>
      <c r="O62" s="326">
        <v>1</v>
      </c>
      <c r="P62" s="326"/>
      <c r="Q62" s="326">
        <v>1</v>
      </c>
      <c r="R62" s="327"/>
      <c r="S62" s="328" t="s">
        <v>228</v>
      </c>
    </row>
    <row r="63" spans="1:19" s="2" customFormat="1" ht="40.5" customHeight="1" x14ac:dyDescent="0.25">
      <c r="A63" s="135">
        <v>5</v>
      </c>
      <c r="B63" s="317"/>
      <c r="C63" s="318" t="s">
        <v>229</v>
      </c>
      <c r="D63" s="289">
        <v>1</v>
      </c>
      <c r="E63" s="289"/>
      <c r="F63" s="289"/>
      <c r="G63" s="319"/>
      <c r="H63" s="320">
        <v>270000000</v>
      </c>
      <c r="I63" s="321"/>
      <c r="J63" s="322"/>
      <c r="K63" s="323"/>
      <c r="L63" s="324"/>
      <c r="M63" s="325"/>
      <c r="N63" s="326"/>
      <c r="O63" s="326">
        <v>1</v>
      </c>
      <c r="P63" s="326"/>
      <c r="Q63" s="326">
        <v>1</v>
      </c>
      <c r="R63" s="327"/>
      <c r="S63" s="328" t="s">
        <v>228</v>
      </c>
    </row>
    <row r="64" spans="1:19" s="2" customFormat="1" ht="40.5" customHeight="1" x14ac:dyDescent="0.25">
      <c r="A64" s="135">
        <v>6</v>
      </c>
      <c r="B64" s="317"/>
      <c r="C64" s="318" t="s">
        <v>230</v>
      </c>
      <c r="D64" s="289">
        <v>1</v>
      </c>
      <c r="E64" s="289"/>
      <c r="F64" s="289"/>
      <c r="G64" s="319"/>
      <c r="H64" s="320">
        <v>225000000</v>
      </c>
      <c r="I64" s="321">
        <v>225000000</v>
      </c>
      <c r="J64" s="322"/>
      <c r="K64" s="323"/>
      <c r="L64" s="324"/>
      <c r="M64" s="325"/>
      <c r="N64" s="326"/>
      <c r="O64" s="326">
        <v>1</v>
      </c>
      <c r="P64" s="326"/>
      <c r="Q64" s="326">
        <v>1</v>
      </c>
      <c r="R64" s="327"/>
      <c r="S64" s="328" t="s">
        <v>228</v>
      </c>
    </row>
    <row r="65" spans="1:19" s="2" customFormat="1" ht="15.75" x14ac:dyDescent="0.25">
      <c r="A65" s="135"/>
      <c r="B65" s="168"/>
      <c r="C65" s="162"/>
      <c r="D65" s="142"/>
      <c r="E65" s="142"/>
      <c r="F65" s="142"/>
      <c r="G65" s="169"/>
      <c r="H65" s="170"/>
      <c r="I65" s="171"/>
      <c r="J65" s="172"/>
      <c r="K65" s="171"/>
      <c r="L65" s="173"/>
      <c r="M65" s="173"/>
      <c r="N65" s="173"/>
      <c r="O65" s="173"/>
      <c r="P65" s="173"/>
      <c r="Q65" s="173"/>
      <c r="R65" s="135"/>
      <c r="S65" s="143"/>
    </row>
    <row r="66" spans="1:19" s="2" customFormat="1" ht="29.25" customHeight="1" x14ac:dyDescent="0.25">
      <c r="A66" s="222"/>
      <c r="B66" s="512" t="s">
        <v>20</v>
      </c>
      <c r="C66" s="513"/>
      <c r="D66" s="228">
        <f t="shared" ref="D66:S66" si="3">SUM(D59:D65)</f>
        <v>6</v>
      </c>
      <c r="E66" s="228">
        <f t="shared" si="3"/>
        <v>0</v>
      </c>
      <c r="F66" s="228">
        <f t="shared" si="3"/>
        <v>0</v>
      </c>
      <c r="G66" s="228">
        <f t="shared" si="3"/>
        <v>0</v>
      </c>
      <c r="H66" s="229">
        <f t="shared" si="3"/>
        <v>2786000000</v>
      </c>
      <c r="I66" s="229">
        <f t="shared" si="3"/>
        <v>2515700000</v>
      </c>
      <c r="J66" s="229">
        <f t="shared" si="3"/>
        <v>490110000</v>
      </c>
      <c r="K66" s="228">
        <f t="shared" si="3"/>
        <v>0</v>
      </c>
      <c r="L66" s="228">
        <f t="shared" si="3"/>
        <v>0</v>
      </c>
      <c r="M66" s="298">
        <f t="shared" si="3"/>
        <v>34890000</v>
      </c>
      <c r="N66" s="228">
        <f t="shared" si="3"/>
        <v>3</v>
      </c>
      <c r="O66" s="228">
        <f t="shared" si="3"/>
        <v>3</v>
      </c>
      <c r="P66" s="228">
        <f t="shared" si="3"/>
        <v>0</v>
      </c>
      <c r="Q66" s="228">
        <f t="shared" si="3"/>
        <v>5</v>
      </c>
      <c r="R66" s="228">
        <f t="shared" si="3"/>
        <v>1</v>
      </c>
      <c r="S66" s="228">
        <f t="shared" si="3"/>
        <v>0</v>
      </c>
    </row>
    <row r="67" spans="1:19" s="2" customFormat="1" ht="30.75" customHeight="1" x14ac:dyDescent="0.25">
      <c r="A67" s="253" t="s">
        <v>108</v>
      </c>
      <c r="B67" s="518" t="s">
        <v>109</v>
      </c>
      <c r="C67" s="519"/>
      <c r="D67" s="245"/>
      <c r="E67" s="245"/>
      <c r="F67" s="245"/>
      <c r="G67" s="246"/>
      <c r="H67" s="171"/>
      <c r="I67" s="171"/>
      <c r="J67" s="172"/>
      <c r="K67" s="171"/>
      <c r="L67" s="173"/>
      <c r="M67" s="173"/>
      <c r="N67" s="173"/>
      <c r="O67" s="173"/>
      <c r="P67" s="173"/>
      <c r="Q67" s="173"/>
      <c r="R67" s="135"/>
      <c r="S67" s="143"/>
    </row>
    <row r="68" spans="1:19" s="2" customFormat="1" ht="87.75" customHeight="1" x14ac:dyDescent="0.25">
      <c r="A68" s="135">
        <v>1</v>
      </c>
      <c r="B68" s="223"/>
      <c r="C68" s="216" t="s">
        <v>110</v>
      </c>
      <c r="D68" s="245"/>
      <c r="E68" s="245"/>
      <c r="F68" s="245"/>
      <c r="G68" s="246">
        <v>1</v>
      </c>
      <c r="H68" s="171">
        <v>460000000</v>
      </c>
      <c r="I68" s="171">
        <v>305910000</v>
      </c>
      <c r="J68" s="172">
        <v>301118000</v>
      </c>
      <c r="K68" s="294" t="s">
        <v>161</v>
      </c>
      <c r="L68" s="295" t="s">
        <v>162</v>
      </c>
      <c r="M68" s="173">
        <f>H68-J68</f>
        <v>158882000</v>
      </c>
      <c r="N68" s="173">
        <v>1</v>
      </c>
      <c r="O68" s="173"/>
      <c r="P68" s="173"/>
      <c r="Q68" s="173"/>
      <c r="R68" s="135">
        <v>1</v>
      </c>
      <c r="S68" s="258" t="s">
        <v>119</v>
      </c>
    </row>
    <row r="69" spans="1:19" s="2" customFormat="1" ht="54.75" customHeight="1" x14ac:dyDescent="0.25">
      <c r="A69" s="135">
        <v>2</v>
      </c>
      <c r="B69" s="223"/>
      <c r="C69" s="216" t="s">
        <v>131</v>
      </c>
      <c r="D69" s="245">
        <v>1</v>
      </c>
      <c r="E69" s="245"/>
      <c r="F69" s="245"/>
      <c r="G69" s="246"/>
      <c r="H69" s="171">
        <v>1050000000</v>
      </c>
      <c r="I69" s="171">
        <v>1039000000</v>
      </c>
      <c r="J69" s="172">
        <v>1016400000</v>
      </c>
      <c r="K69" s="294" t="s">
        <v>186</v>
      </c>
      <c r="L69" s="295" t="s">
        <v>187</v>
      </c>
      <c r="M69" s="173">
        <f>H69-J69</f>
        <v>33600000</v>
      </c>
      <c r="N69" s="173">
        <v>1</v>
      </c>
      <c r="O69" s="173"/>
      <c r="P69" s="173"/>
      <c r="Q69" s="173"/>
      <c r="R69" s="135">
        <v>1</v>
      </c>
      <c r="S69" s="258" t="s">
        <v>119</v>
      </c>
    </row>
    <row r="70" spans="1:19" s="2" customFormat="1" ht="25.5" customHeight="1" x14ac:dyDescent="0.25">
      <c r="A70" s="135">
        <v>3</v>
      </c>
      <c r="B70" s="223"/>
      <c r="C70" s="216" t="s">
        <v>251</v>
      </c>
      <c r="D70" s="245">
        <v>1</v>
      </c>
      <c r="E70" s="245"/>
      <c r="F70" s="245"/>
      <c r="G70" s="246"/>
      <c r="H70" s="171"/>
      <c r="I70" s="171"/>
      <c r="J70" s="172"/>
      <c r="K70" s="294"/>
      <c r="L70" s="307"/>
      <c r="M70" s="173"/>
      <c r="N70" s="173">
        <v>1</v>
      </c>
      <c r="O70" s="173"/>
      <c r="P70" s="173"/>
      <c r="Q70" s="173"/>
      <c r="R70" s="135">
        <v>1</v>
      </c>
      <c r="S70" s="138" t="s">
        <v>252</v>
      </c>
    </row>
    <row r="71" spans="1:19" s="2" customFormat="1" ht="15.75" x14ac:dyDescent="0.25">
      <c r="A71" s="135"/>
      <c r="B71" s="223"/>
      <c r="C71" s="216"/>
      <c r="D71" s="245"/>
      <c r="E71" s="245"/>
      <c r="F71" s="245"/>
      <c r="G71" s="246"/>
      <c r="H71" s="171"/>
      <c r="I71" s="171"/>
      <c r="J71" s="172"/>
      <c r="K71" s="294"/>
      <c r="L71" s="307"/>
      <c r="M71" s="173"/>
      <c r="N71" s="173"/>
      <c r="O71" s="173"/>
      <c r="P71" s="173"/>
      <c r="Q71" s="173"/>
      <c r="R71" s="135"/>
      <c r="S71" s="138"/>
    </row>
    <row r="72" spans="1:19" s="2" customFormat="1" ht="27" customHeight="1" x14ac:dyDescent="0.25">
      <c r="A72" s="222"/>
      <c r="B72" s="247"/>
      <c r="C72" s="248"/>
      <c r="D72" s="249">
        <f t="shared" ref="D72:S72" si="4">SUM(D68:D70)</f>
        <v>2</v>
      </c>
      <c r="E72" s="249">
        <f t="shared" si="4"/>
        <v>0</v>
      </c>
      <c r="F72" s="249">
        <f t="shared" si="4"/>
        <v>0</v>
      </c>
      <c r="G72" s="249">
        <f t="shared" si="4"/>
        <v>1</v>
      </c>
      <c r="H72" s="251">
        <f t="shared" si="4"/>
        <v>1510000000</v>
      </c>
      <c r="I72" s="251">
        <f t="shared" si="4"/>
        <v>1344910000</v>
      </c>
      <c r="J72" s="251">
        <f t="shared" si="4"/>
        <v>1317518000</v>
      </c>
      <c r="K72" s="249">
        <f t="shared" si="4"/>
        <v>0</v>
      </c>
      <c r="L72" s="249">
        <f t="shared" si="4"/>
        <v>0</v>
      </c>
      <c r="M72" s="251">
        <f t="shared" si="4"/>
        <v>192482000</v>
      </c>
      <c r="N72" s="249">
        <f t="shared" si="4"/>
        <v>3</v>
      </c>
      <c r="O72" s="249">
        <f t="shared" si="4"/>
        <v>0</v>
      </c>
      <c r="P72" s="249">
        <f t="shared" si="4"/>
        <v>0</v>
      </c>
      <c r="Q72" s="249">
        <f t="shared" si="4"/>
        <v>0</v>
      </c>
      <c r="R72" s="249">
        <f t="shared" si="4"/>
        <v>3</v>
      </c>
      <c r="S72" s="249">
        <f t="shared" si="4"/>
        <v>0</v>
      </c>
    </row>
    <row r="73" spans="1:19" s="2" customFormat="1" ht="34.5" customHeight="1" x14ac:dyDescent="0.25">
      <c r="A73" s="253" t="s">
        <v>136</v>
      </c>
      <c r="B73" s="518" t="s">
        <v>135</v>
      </c>
      <c r="C73" s="519"/>
      <c r="D73" s="245"/>
      <c r="E73" s="245"/>
      <c r="F73" s="245"/>
      <c r="G73" s="246"/>
      <c r="H73" s="171"/>
      <c r="I73" s="171"/>
      <c r="J73" s="172"/>
      <c r="K73" s="171"/>
      <c r="L73" s="173"/>
      <c r="M73" s="173"/>
      <c r="N73" s="173"/>
      <c r="O73" s="173"/>
      <c r="P73" s="173"/>
      <c r="Q73" s="173"/>
      <c r="R73" s="135"/>
      <c r="S73" s="143"/>
    </row>
    <row r="74" spans="1:19" s="2" customFormat="1" ht="88.5" customHeight="1" x14ac:dyDescent="0.25">
      <c r="A74" s="135">
        <v>1</v>
      </c>
      <c r="B74" s="223"/>
      <c r="C74" s="216" t="s">
        <v>137</v>
      </c>
      <c r="D74" s="245"/>
      <c r="E74" s="245"/>
      <c r="F74" s="245">
        <v>1</v>
      </c>
      <c r="G74" s="246"/>
      <c r="H74" s="171">
        <v>130640000</v>
      </c>
      <c r="I74" s="171">
        <v>100110000</v>
      </c>
      <c r="J74" s="172">
        <v>99822000</v>
      </c>
      <c r="K74" s="294" t="s">
        <v>169</v>
      </c>
      <c r="L74" s="295" t="s">
        <v>170</v>
      </c>
      <c r="M74" s="173">
        <f>H74-J74</f>
        <v>30818000</v>
      </c>
      <c r="N74" s="173">
        <v>1</v>
      </c>
      <c r="O74" s="173"/>
      <c r="P74" s="173"/>
      <c r="Q74" s="173"/>
      <c r="R74" s="135">
        <v>1</v>
      </c>
      <c r="S74" s="258" t="s">
        <v>119</v>
      </c>
    </row>
    <row r="75" spans="1:19" s="2" customFormat="1" ht="74.25" customHeight="1" x14ac:dyDescent="0.25">
      <c r="A75" s="135">
        <v>2</v>
      </c>
      <c r="B75" s="223"/>
      <c r="C75" s="216" t="s">
        <v>138</v>
      </c>
      <c r="D75" s="245"/>
      <c r="E75" s="245">
        <v>1</v>
      </c>
      <c r="F75" s="245"/>
      <c r="G75" s="246"/>
      <c r="H75" s="171">
        <v>4000000000</v>
      </c>
      <c r="I75" s="171">
        <v>3939800000</v>
      </c>
      <c r="J75" s="172">
        <v>3561656000</v>
      </c>
      <c r="K75" s="294" t="s">
        <v>209</v>
      </c>
      <c r="L75" s="295" t="s">
        <v>210</v>
      </c>
      <c r="M75" s="173">
        <f>H75-J75</f>
        <v>438344000</v>
      </c>
      <c r="N75" s="173">
        <v>1</v>
      </c>
      <c r="O75" s="173"/>
      <c r="P75" s="173"/>
      <c r="Q75" s="173"/>
      <c r="R75" s="135">
        <v>1</v>
      </c>
      <c r="S75" s="138" t="s">
        <v>234</v>
      </c>
    </row>
    <row r="76" spans="1:19" s="2" customFormat="1" ht="84.75" customHeight="1" x14ac:dyDescent="0.25">
      <c r="A76" s="135">
        <v>3</v>
      </c>
      <c r="B76" s="223"/>
      <c r="C76" s="216" t="s">
        <v>179</v>
      </c>
      <c r="D76" s="245"/>
      <c r="E76" s="245">
        <v>1</v>
      </c>
      <c r="F76" s="245"/>
      <c r="G76" s="246"/>
      <c r="H76" s="171">
        <v>1610000000</v>
      </c>
      <c r="I76" s="171">
        <v>1610000000</v>
      </c>
      <c r="J76" s="172">
        <v>1424652000</v>
      </c>
      <c r="K76" s="294" t="s">
        <v>205</v>
      </c>
      <c r="L76" s="295" t="s">
        <v>206</v>
      </c>
      <c r="M76" s="173">
        <f>H76-J76</f>
        <v>185348000</v>
      </c>
      <c r="N76" s="173">
        <v>1</v>
      </c>
      <c r="O76" s="173"/>
      <c r="P76" s="173"/>
      <c r="Q76" s="173"/>
      <c r="R76" s="135">
        <v>1</v>
      </c>
      <c r="S76" s="138" t="s">
        <v>72</v>
      </c>
    </row>
    <row r="77" spans="1:19" s="2" customFormat="1" ht="56.25" customHeight="1" x14ac:dyDescent="0.25">
      <c r="A77" s="135">
        <v>4</v>
      </c>
      <c r="B77" s="223"/>
      <c r="C77" s="216" t="s">
        <v>181</v>
      </c>
      <c r="D77" s="245"/>
      <c r="E77" s="245">
        <v>1</v>
      </c>
      <c r="F77" s="245"/>
      <c r="G77" s="246"/>
      <c r="H77" s="171">
        <v>1650000000</v>
      </c>
      <c r="I77" s="171">
        <v>1650000000</v>
      </c>
      <c r="J77" s="172">
        <v>1444406000</v>
      </c>
      <c r="K77" s="171" t="s">
        <v>223</v>
      </c>
      <c r="L77" s="307" t="s">
        <v>224</v>
      </c>
      <c r="M77" s="173">
        <f>H77-J77</f>
        <v>205594000</v>
      </c>
      <c r="N77" s="173">
        <v>1</v>
      </c>
      <c r="O77" s="173"/>
      <c r="P77" s="173"/>
      <c r="Q77" s="173">
        <v>1</v>
      </c>
      <c r="R77" s="135"/>
      <c r="S77" s="138" t="s">
        <v>72</v>
      </c>
    </row>
    <row r="78" spans="1:19" s="2" customFormat="1" ht="15.75" x14ac:dyDescent="0.25">
      <c r="A78" s="135"/>
      <c r="B78" s="223"/>
      <c r="C78" s="216"/>
      <c r="D78" s="245"/>
      <c r="E78" s="245"/>
      <c r="F78" s="245"/>
      <c r="G78" s="246"/>
      <c r="H78" s="171"/>
      <c r="I78" s="171"/>
      <c r="J78" s="172"/>
      <c r="K78" s="171"/>
      <c r="L78" s="173"/>
      <c r="M78" s="173"/>
      <c r="N78" s="173"/>
      <c r="O78" s="173"/>
      <c r="P78" s="173"/>
      <c r="Q78" s="173"/>
      <c r="R78" s="135"/>
      <c r="S78" s="138"/>
    </row>
    <row r="79" spans="1:19" s="2" customFormat="1" ht="36.75" customHeight="1" x14ac:dyDescent="0.25">
      <c r="A79" s="222"/>
      <c r="B79" s="247"/>
      <c r="C79" s="248"/>
      <c r="D79" s="302">
        <f t="shared" ref="D79:S79" si="5">SUM(D74:D78)</f>
        <v>0</v>
      </c>
      <c r="E79" s="302">
        <f t="shared" si="5"/>
        <v>3</v>
      </c>
      <c r="F79" s="302">
        <f t="shared" si="5"/>
        <v>1</v>
      </c>
      <c r="G79" s="302">
        <f t="shared" si="5"/>
        <v>0</v>
      </c>
      <c r="H79" s="303">
        <f t="shared" si="5"/>
        <v>7390640000</v>
      </c>
      <c r="I79" s="303">
        <f t="shared" si="5"/>
        <v>7299910000</v>
      </c>
      <c r="J79" s="303">
        <f t="shared" si="5"/>
        <v>6530536000</v>
      </c>
      <c r="K79" s="303">
        <f t="shared" si="5"/>
        <v>0</v>
      </c>
      <c r="L79" s="303">
        <f t="shared" si="5"/>
        <v>0</v>
      </c>
      <c r="M79" s="303">
        <f t="shared" si="5"/>
        <v>860104000</v>
      </c>
      <c r="N79" s="303">
        <f t="shared" si="5"/>
        <v>4</v>
      </c>
      <c r="O79" s="303">
        <f t="shared" si="5"/>
        <v>0</v>
      </c>
      <c r="P79" s="303">
        <f t="shared" si="5"/>
        <v>0</v>
      </c>
      <c r="Q79" s="303">
        <f t="shared" si="5"/>
        <v>1</v>
      </c>
      <c r="R79" s="303">
        <f t="shared" si="5"/>
        <v>3</v>
      </c>
      <c r="S79" s="303">
        <f t="shared" si="5"/>
        <v>0</v>
      </c>
    </row>
    <row r="80" spans="1:19" s="2" customFormat="1" ht="15.75" x14ac:dyDescent="0.25">
      <c r="A80" s="135"/>
      <c r="B80" s="223"/>
      <c r="C80" s="216"/>
      <c r="D80" s="245"/>
      <c r="E80" s="245"/>
      <c r="F80" s="245"/>
      <c r="G80" s="246"/>
      <c r="H80" s="171"/>
      <c r="I80" s="171"/>
      <c r="J80" s="172"/>
      <c r="K80" s="171"/>
      <c r="L80" s="173"/>
      <c r="M80" s="173"/>
      <c r="N80" s="173"/>
      <c r="O80" s="173"/>
      <c r="P80" s="173"/>
      <c r="Q80" s="173"/>
      <c r="R80" s="135"/>
      <c r="S80" s="138"/>
    </row>
    <row r="81" spans="1:19" s="2" customFormat="1" ht="32.25" customHeight="1" x14ac:dyDescent="0.25">
      <c r="A81" s="253" t="s">
        <v>156</v>
      </c>
      <c r="B81" s="518" t="s">
        <v>144</v>
      </c>
      <c r="C81" s="519"/>
      <c r="D81" s="245"/>
      <c r="E81" s="245"/>
      <c r="F81" s="245"/>
      <c r="G81" s="246"/>
      <c r="H81" s="171"/>
      <c r="I81" s="171"/>
      <c r="J81" s="172"/>
      <c r="K81" s="171"/>
      <c r="L81" s="173"/>
      <c r="M81" s="173"/>
      <c r="N81" s="173"/>
      <c r="O81" s="173"/>
      <c r="P81" s="173"/>
      <c r="Q81" s="173"/>
      <c r="R81" s="135"/>
      <c r="S81" s="138"/>
    </row>
    <row r="82" spans="1:19" s="2" customFormat="1" ht="47.25" x14ac:dyDescent="0.25">
      <c r="A82" s="135">
        <v>1</v>
      </c>
      <c r="B82" s="223"/>
      <c r="C82" s="216" t="s">
        <v>164</v>
      </c>
      <c r="D82" s="245"/>
      <c r="E82" s="245"/>
      <c r="F82" s="245">
        <v>1</v>
      </c>
      <c r="G82" s="246"/>
      <c r="H82" s="171">
        <v>550000000</v>
      </c>
      <c r="I82" s="171">
        <v>549986000</v>
      </c>
      <c r="J82" s="172"/>
      <c r="K82" s="171"/>
      <c r="L82" s="173"/>
      <c r="M82" s="173"/>
      <c r="N82" s="173">
        <v>1</v>
      </c>
      <c r="O82" s="173"/>
      <c r="P82" s="173"/>
      <c r="Q82" s="173">
        <v>1</v>
      </c>
      <c r="R82" s="135"/>
      <c r="S82" s="138" t="s">
        <v>77</v>
      </c>
    </row>
    <row r="83" spans="1:19" s="2" customFormat="1" ht="31.5" x14ac:dyDescent="0.25">
      <c r="A83" s="135">
        <v>2</v>
      </c>
      <c r="B83" s="223"/>
      <c r="C83" s="216" t="s">
        <v>182</v>
      </c>
      <c r="D83" s="245"/>
      <c r="E83" s="245">
        <v>1</v>
      </c>
      <c r="F83" s="245"/>
      <c r="G83" s="246"/>
      <c r="H83" s="171">
        <v>24000000000</v>
      </c>
      <c r="I83" s="171">
        <v>24000000000</v>
      </c>
      <c r="J83" s="172"/>
      <c r="K83" s="171"/>
      <c r="L83" s="173"/>
      <c r="M83" s="173"/>
      <c r="N83" s="173">
        <v>1</v>
      </c>
      <c r="O83" s="173"/>
      <c r="P83" s="173"/>
      <c r="Q83" s="173">
        <v>1</v>
      </c>
      <c r="R83" s="135"/>
      <c r="S83" s="138" t="s">
        <v>81</v>
      </c>
    </row>
    <row r="84" spans="1:19" s="2" customFormat="1" ht="31.5" x14ac:dyDescent="0.25">
      <c r="A84" s="135">
        <v>3</v>
      </c>
      <c r="B84" s="223"/>
      <c r="C84" s="216" t="s">
        <v>247</v>
      </c>
      <c r="D84" s="245"/>
      <c r="E84" s="245">
        <v>1</v>
      </c>
      <c r="F84" s="245"/>
      <c r="G84" s="246"/>
      <c r="H84" s="171">
        <v>367500000</v>
      </c>
      <c r="I84" s="171">
        <v>365000000</v>
      </c>
      <c r="J84" s="172"/>
      <c r="K84" s="171"/>
      <c r="L84" s="173"/>
      <c r="M84" s="173"/>
      <c r="N84" s="173">
        <v>1</v>
      </c>
      <c r="O84" s="173"/>
      <c r="P84" s="173"/>
      <c r="Q84" s="173">
        <v>1</v>
      </c>
      <c r="R84" s="135"/>
      <c r="S84" s="138" t="s">
        <v>226</v>
      </c>
    </row>
    <row r="85" spans="1:19" s="2" customFormat="1" ht="15.75" x14ac:dyDescent="0.25">
      <c r="A85" s="135"/>
      <c r="B85" s="223"/>
      <c r="C85" s="216"/>
      <c r="D85" s="245"/>
      <c r="E85" s="245"/>
      <c r="F85" s="245"/>
      <c r="G85" s="246"/>
      <c r="H85" s="171"/>
      <c r="I85" s="171"/>
      <c r="J85" s="172"/>
      <c r="K85" s="171"/>
      <c r="L85" s="173"/>
      <c r="M85" s="173"/>
      <c r="N85" s="173"/>
      <c r="O85" s="173"/>
      <c r="P85" s="173"/>
      <c r="Q85" s="173"/>
      <c r="R85" s="135"/>
      <c r="S85" s="138"/>
    </row>
    <row r="86" spans="1:19" s="2" customFormat="1" ht="36.75" customHeight="1" x14ac:dyDescent="0.25">
      <c r="A86" s="222"/>
      <c r="B86" s="247"/>
      <c r="C86" s="248"/>
      <c r="D86" s="251">
        <f t="shared" ref="D86:S86" si="6">SUM(D82:D85)</f>
        <v>0</v>
      </c>
      <c r="E86" s="251">
        <f t="shared" si="6"/>
        <v>2</v>
      </c>
      <c r="F86" s="251">
        <f t="shared" si="6"/>
        <v>1</v>
      </c>
      <c r="G86" s="251">
        <f t="shared" si="6"/>
        <v>0</v>
      </c>
      <c r="H86" s="251">
        <f t="shared" si="6"/>
        <v>24917500000</v>
      </c>
      <c r="I86" s="251">
        <f t="shared" si="6"/>
        <v>24914986000</v>
      </c>
      <c r="J86" s="251">
        <f t="shared" si="6"/>
        <v>0</v>
      </c>
      <c r="K86" s="251">
        <f t="shared" si="6"/>
        <v>0</v>
      </c>
      <c r="L86" s="251">
        <f t="shared" si="6"/>
        <v>0</v>
      </c>
      <c r="M86" s="251">
        <f t="shared" si="6"/>
        <v>0</v>
      </c>
      <c r="N86" s="251">
        <f t="shared" si="6"/>
        <v>3</v>
      </c>
      <c r="O86" s="251">
        <f t="shared" si="6"/>
        <v>0</v>
      </c>
      <c r="P86" s="251">
        <f t="shared" si="6"/>
        <v>0</v>
      </c>
      <c r="Q86" s="251">
        <f t="shared" si="6"/>
        <v>3</v>
      </c>
      <c r="R86" s="251">
        <f t="shared" si="6"/>
        <v>0</v>
      </c>
      <c r="S86" s="251">
        <f t="shared" si="6"/>
        <v>0</v>
      </c>
    </row>
    <row r="87" spans="1:19" s="2" customFormat="1" ht="15.75" x14ac:dyDescent="0.25">
      <c r="A87" s="143"/>
      <c r="B87" s="308"/>
      <c r="C87" s="147"/>
      <c r="D87" s="309"/>
      <c r="E87" s="309"/>
      <c r="F87" s="309"/>
      <c r="G87" s="309"/>
      <c r="H87" s="309"/>
      <c r="I87" s="309"/>
      <c r="J87" s="309"/>
      <c r="K87" s="309"/>
      <c r="L87" s="309"/>
      <c r="M87" s="309"/>
      <c r="N87" s="309"/>
      <c r="O87" s="309"/>
      <c r="P87" s="309"/>
      <c r="Q87" s="309"/>
      <c r="R87" s="309"/>
      <c r="S87" s="309"/>
    </row>
    <row r="88" spans="1:19" s="2" customFormat="1" ht="42" customHeight="1" x14ac:dyDescent="0.25">
      <c r="A88" s="253" t="s">
        <v>188</v>
      </c>
      <c r="B88" s="583" t="s">
        <v>189</v>
      </c>
      <c r="C88" s="584"/>
      <c r="D88" s="245"/>
      <c r="E88" s="245"/>
      <c r="F88" s="245"/>
      <c r="G88" s="246"/>
      <c r="H88" s="171"/>
      <c r="I88" s="171"/>
      <c r="J88" s="172"/>
      <c r="K88" s="171"/>
      <c r="L88" s="173"/>
      <c r="M88" s="173"/>
      <c r="N88" s="173"/>
      <c r="O88" s="173"/>
      <c r="P88" s="173"/>
      <c r="Q88" s="173"/>
      <c r="R88" s="135"/>
      <c r="S88" s="138"/>
    </row>
    <row r="89" spans="1:19" s="2" customFormat="1" ht="110.25" x14ac:dyDescent="0.25">
      <c r="A89" s="135">
        <v>1</v>
      </c>
      <c r="B89" s="223"/>
      <c r="C89" s="216" t="s">
        <v>190</v>
      </c>
      <c r="D89" s="245"/>
      <c r="E89" s="245">
        <v>1</v>
      </c>
      <c r="F89" s="245"/>
      <c r="G89" s="246"/>
      <c r="H89" s="171">
        <v>600000000</v>
      </c>
      <c r="I89" s="171">
        <v>600000000</v>
      </c>
      <c r="J89" s="172">
        <v>517860000</v>
      </c>
      <c r="K89" s="294" t="s">
        <v>239</v>
      </c>
      <c r="L89" s="295" t="s">
        <v>240</v>
      </c>
      <c r="M89" s="173">
        <f>H89-J89</f>
        <v>82140000</v>
      </c>
      <c r="N89" s="173"/>
      <c r="O89" s="173"/>
      <c r="P89" s="173">
        <v>1</v>
      </c>
      <c r="Q89" s="173"/>
      <c r="R89" s="135">
        <v>1</v>
      </c>
      <c r="S89" s="138" t="s">
        <v>76</v>
      </c>
    </row>
    <row r="90" spans="1:19" s="2" customFormat="1" ht="31.5" x14ac:dyDescent="0.25">
      <c r="A90" s="135">
        <v>2</v>
      </c>
      <c r="B90" s="223"/>
      <c r="C90" s="216" t="s">
        <v>220</v>
      </c>
      <c r="D90" s="245"/>
      <c r="E90" s="245"/>
      <c r="F90" s="245">
        <v>1</v>
      </c>
      <c r="G90" s="246"/>
      <c r="H90" s="171">
        <v>100000000</v>
      </c>
      <c r="I90" s="171">
        <v>100000000</v>
      </c>
      <c r="J90" s="172"/>
      <c r="K90" s="171"/>
      <c r="L90" s="173"/>
      <c r="M90" s="173"/>
      <c r="N90" s="173"/>
      <c r="O90" s="173">
        <v>1</v>
      </c>
      <c r="P90" s="173"/>
      <c r="Q90" s="173">
        <v>1</v>
      </c>
      <c r="R90" s="135"/>
      <c r="S90" s="138" t="s">
        <v>49</v>
      </c>
    </row>
    <row r="91" spans="1:19" s="2" customFormat="1" ht="48" customHeight="1" x14ac:dyDescent="0.25">
      <c r="A91" s="135">
        <v>3</v>
      </c>
      <c r="B91" s="223"/>
      <c r="C91" s="216" t="s">
        <v>227</v>
      </c>
      <c r="D91" s="245"/>
      <c r="E91" s="245">
        <v>1</v>
      </c>
      <c r="F91" s="245"/>
      <c r="G91" s="246"/>
      <c r="H91" s="171">
        <v>3073575000</v>
      </c>
      <c r="I91" s="171">
        <v>3073575000</v>
      </c>
      <c r="J91" s="172"/>
      <c r="K91" s="171"/>
      <c r="L91" s="173"/>
      <c r="M91" s="173"/>
      <c r="N91" s="173"/>
      <c r="O91" s="173">
        <v>1</v>
      </c>
      <c r="P91" s="173"/>
      <c r="Q91" s="173">
        <v>1</v>
      </c>
      <c r="R91" s="135"/>
      <c r="S91" s="138" t="s">
        <v>36</v>
      </c>
    </row>
    <row r="92" spans="1:19" s="2" customFormat="1" ht="48" customHeight="1" x14ac:dyDescent="0.25">
      <c r="A92" s="135">
        <v>4</v>
      </c>
      <c r="B92" s="223"/>
      <c r="C92" s="216" t="s">
        <v>248</v>
      </c>
      <c r="D92" s="245"/>
      <c r="E92" s="245">
        <v>1</v>
      </c>
      <c r="F92" s="245"/>
      <c r="G92" s="246"/>
      <c r="H92" s="171">
        <v>5800000000</v>
      </c>
      <c r="I92" s="171">
        <v>5800000000</v>
      </c>
      <c r="J92" s="172"/>
      <c r="K92" s="171"/>
      <c r="L92" s="173"/>
      <c r="M92" s="173"/>
      <c r="N92" s="173"/>
      <c r="O92" s="173">
        <v>1</v>
      </c>
      <c r="P92" s="173"/>
      <c r="Q92" s="173">
        <v>1</v>
      </c>
      <c r="R92" s="135"/>
      <c r="S92" s="138" t="s">
        <v>226</v>
      </c>
    </row>
    <row r="93" spans="1:19" s="2" customFormat="1" ht="15.75" customHeight="1" x14ac:dyDescent="0.25">
      <c r="A93" s="135"/>
      <c r="B93" s="223"/>
      <c r="C93" s="216"/>
      <c r="D93" s="245"/>
      <c r="E93" s="245"/>
      <c r="F93" s="245"/>
      <c r="G93" s="246"/>
      <c r="H93" s="171"/>
      <c r="I93" s="171"/>
      <c r="J93" s="172"/>
      <c r="K93" s="171"/>
      <c r="L93" s="173"/>
      <c r="M93" s="173"/>
      <c r="N93" s="173"/>
      <c r="O93" s="173"/>
      <c r="P93" s="173"/>
      <c r="Q93" s="173"/>
      <c r="R93" s="135"/>
      <c r="S93" s="138"/>
    </row>
    <row r="94" spans="1:19" s="2" customFormat="1" ht="38.25" customHeight="1" x14ac:dyDescent="0.25">
      <c r="A94" s="222"/>
      <c r="B94" s="247"/>
      <c r="C94" s="248"/>
      <c r="D94" s="251">
        <f t="shared" ref="D94:S94" si="7">SUM(D89:D93)</f>
        <v>0</v>
      </c>
      <c r="E94" s="251">
        <f t="shared" si="7"/>
        <v>3</v>
      </c>
      <c r="F94" s="251">
        <f t="shared" si="7"/>
        <v>1</v>
      </c>
      <c r="G94" s="251">
        <f t="shared" si="7"/>
        <v>0</v>
      </c>
      <c r="H94" s="251">
        <f t="shared" si="7"/>
        <v>9573575000</v>
      </c>
      <c r="I94" s="251">
        <f t="shared" si="7"/>
        <v>9573575000</v>
      </c>
      <c r="J94" s="251">
        <f t="shared" si="7"/>
        <v>517860000</v>
      </c>
      <c r="K94" s="251">
        <f t="shared" si="7"/>
        <v>0</v>
      </c>
      <c r="L94" s="251">
        <f t="shared" si="7"/>
        <v>0</v>
      </c>
      <c r="M94" s="251">
        <f t="shared" si="7"/>
        <v>82140000</v>
      </c>
      <c r="N94" s="251">
        <f t="shared" si="7"/>
        <v>0</v>
      </c>
      <c r="O94" s="251">
        <f t="shared" si="7"/>
        <v>3</v>
      </c>
      <c r="P94" s="251">
        <f t="shared" si="7"/>
        <v>1</v>
      </c>
      <c r="Q94" s="251">
        <f t="shared" si="7"/>
        <v>3</v>
      </c>
      <c r="R94" s="251">
        <f t="shared" si="7"/>
        <v>1</v>
      </c>
      <c r="S94" s="251">
        <f t="shared" si="7"/>
        <v>0</v>
      </c>
    </row>
    <row r="95" spans="1:19" s="2" customFormat="1" ht="60.75" customHeight="1" x14ac:dyDescent="0.25">
      <c r="A95" s="143" t="s">
        <v>188</v>
      </c>
      <c r="B95" s="581" t="s">
        <v>249</v>
      </c>
      <c r="C95" s="582"/>
      <c r="D95" s="309"/>
      <c r="E95" s="309"/>
      <c r="F95" s="309"/>
      <c r="G95" s="309"/>
      <c r="H95" s="309"/>
      <c r="I95" s="309"/>
      <c r="J95" s="309"/>
      <c r="K95" s="309"/>
      <c r="L95" s="309"/>
      <c r="M95" s="309"/>
      <c r="N95" s="309"/>
      <c r="O95" s="309"/>
      <c r="P95" s="309"/>
      <c r="Q95" s="309"/>
      <c r="R95" s="309"/>
      <c r="S95" s="309"/>
    </row>
    <row r="96" spans="1:19" s="2" customFormat="1" ht="60.75" customHeight="1" x14ac:dyDescent="0.25">
      <c r="A96" s="143">
        <v>1</v>
      </c>
      <c r="B96" s="329"/>
      <c r="C96" s="329" t="s">
        <v>250</v>
      </c>
      <c r="D96" s="309">
        <v>1</v>
      </c>
      <c r="E96" s="309"/>
      <c r="F96" s="309"/>
      <c r="G96" s="309"/>
      <c r="H96" s="330">
        <v>700000000</v>
      </c>
      <c r="I96" s="330">
        <v>639821600</v>
      </c>
      <c r="J96" s="330"/>
      <c r="K96" s="330"/>
      <c r="L96" s="330"/>
      <c r="M96" s="330"/>
      <c r="N96" s="330"/>
      <c r="O96" s="330"/>
      <c r="P96" s="330">
        <v>1</v>
      </c>
      <c r="Q96" s="330">
        <v>1</v>
      </c>
      <c r="R96" s="330"/>
      <c r="S96" s="330" t="s">
        <v>226</v>
      </c>
    </row>
    <row r="97" spans="1:19" s="2" customFormat="1" ht="15.75" x14ac:dyDescent="0.25">
      <c r="A97" s="143"/>
      <c r="B97" s="308"/>
      <c r="C97" s="147"/>
      <c r="D97" s="309"/>
      <c r="E97" s="309"/>
      <c r="F97" s="309"/>
      <c r="G97" s="309"/>
      <c r="H97" s="309"/>
      <c r="I97" s="309"/>
      <c r="J97" s="309"/>
      <c r="K97" s="309"/>
      <c r="L97" s="309"/>
      <c r="M97" s="309"/>
      <c r="N97" s="309"/>
      <c r="O97" s="309"/>
      <c r="P97" s="309"/>
      <c r="Q97" s="309"/>
      <c r="R97" s="309"/>
      <c r="S97" s="309"/>
    </row>
    <row r="98" spans="1:19" s="2" customFormat="1" ht="15.75" x14ac:dyDescent="0.25">
      <c r="A98" s="222"/>
      <c r="B98" s="247"/>
      <c r="C98" s="248"/>
      <c r="D98" s="251">
        <f t="shared" ref="D98:S98" si="8">SUM(D96:D97)</f>
        <v>1</v>
      </c>
      <c r="E98" s="251">
        <f t="shared" si="8"/>
        <v>0</v>
      </c>
      <c r="F98" s="251">
        <f t="shared" si="8"/>
        <v>0</v>
      </c>
      <c r="G98" s="251">
        <f t="shared" si="8"/>
        <v>0</v>
      </c>
      <c r="H98" s="251">
        <f t="shared" si="8"/>
        <v>700000000</v>
      </c>
      <c r="I98" s="251">
        <f t="shared" si="8"/>
        <v>639821600</v>
      </c>
      <c r="J98" s="251">
        <f t="shared" si="8"/>
        <v>0</v>
      </c>
      <c r="K98" s="251">
        <f t="shared" si="8"/>
        <v>0</v>
      </c>
      <c r="L98" s="251">
        <f t="shared" si="8"/>
        <v>0</v>
      </c>
      <c r="M98" s="251">
        <f t="shared" si="8"/>
        <v>0</v>
      </c>
      <c r="N98" s="251">
        <f t="shared" si="8"/>
        <v>0</v>
      </c>
      <c r="O98" s="251">
        <f t="shared" si="8"/>
        <v>0</v>
      </c>
      <c r="P98" s="251">
        <f t="shared" si="8"/>
        <v>1</v>
      </c>
      <c r="Q98" s="251">
        <f t="shared" si="8"/>
        <v>1</v>
      </c>
      <c r="R98" s="251">
        <f t="shared" si="8"/>
        <v>0</v>
      </c>
      <c r="S98" s="251">
        <f t="shared" si="8"/>
        <v>0</v>
      </c>
    </row>
    <row r="99" spans="1:19" s="2" customFormat="1" ht="15.75" x14ac:dyDescent="0.25">
      <c r="A99" s="143"/>
      <c r="B99" s="308"/>
      <c r="C99" s="147"/>
      <c r="D99" s="309"/>
      <c r="E99" s="309"/>
      <c r="F99" s="309"/>
      <c r="G99" s="309"/>
      <c r="H99" s="309"/>
      <c r="I99" s="309"/>
      <c r="J99" s="309"/>
      <c r="K99" s="309"/>
      <c r="L99" s="309"/>
      <c r="M99" s="309"/>
      <c r="N99" s="309"/>
      <c r="O99" s="309"/>
      <c r="P99" s="309"/>
      <c r="Q99" s="309"/>
      <c r="R99" s="309"/>
      <c r="S99" s="309"/>
    </row>
    <row r="100" spans="1:19" s="2" customFormat="1" ht="15.75" x14ac:dyDescent="0.25">
      <c r="A100" s="135"/>
      <c r="B100" s="168"/>
      <c r="C100" s="216"/>
      <c r="D100" s="245"/>
      <c r="E100" s="245"/>
      <c r="F100" s="245"/>
      <c r="G100" s="246"/>
      <c r="H100" s="171"/>
      <c r="I100" s="171"/>
      <c r="J100" s="172"/>
      <c r="K100" s="171"/>
      <c r="L100" s="173"/>
      <c r="M100" s="173"/>
      <c r="N100" s="173"/>
      <c r="O100" s="173"/>
      <c r="P100" s="173"/>
      <c r="Q100" s="173"/>
      <c r="R100" s="135"/>
      <c r="S100" s="143"/>
    </row>
    <row r="101" spans="1:19" s="2" customFormat="1" ht="39" customHeight="1" x14ac:dyDescent="0.25">
      <c r="A101" s="174"/>
      <c r="B101" s="536" t="s">
        <v>21</v>
      </c>
      <c r="C101" s="537"/>
      <c r="D101" s="175">
        <f t="shared" ref="D101:S101" si="9">D57+D51+D66+D72+D86+D79+D94+D98</f>
        <v>10</v>
      </c>
      <c r="E101" s="175">
        <f t="shared" si="9"/>
        <v>40</v>
      </c>
      <c r="F101" s="175">
        <f t="shared" si="9"/>
        <v>12</v>
      </c>
      <c r="G101" s="175">
        <f t="shared" si="9"/>
        <v>1</v>
      </c>
      <c r="H101" s="175">
        <f t="shared" si="9"/>
        <v>187920397000</v>
      </c>
      <c r="I101" s="175">
        <f t="shared" si="9"/>
        <v>187060822100</v>
      </c>
      <c r="J101" s="175">
        <f t="shared" si="9"/>
        <v>115723005000</v>
      </c>
      <c r="K101" s="175">
        <f t="shared" si="9"/>
        <v>0</v>
      </c>
      <c r="L101" s="175">
        <f t="shared" si="9"/>
        <v>0</v>
      </c>
      <c r="M101" s="175">
        <f t="shared" si="9"/>
        <v>20395317000</v>
      </c>
      <c r="N101" s="175">
        <f t="shared" si="9"/>
        <v>49</v>
      </c>
      <c r="O101" s="175">
        <f t="shared" si="9"/>
        <v>6</v>
      </c>
      <c r="P101" s="175">
        <f t="shared" si="9"/>
        <v>8</v>
      </c>
      <c r="Q101" s="175">
        <f t="shared" si="9"/>
        <v>27</v>
      </c>
      <c r="R101" s="175">
        <f t="shared" si="9"/>
        <v>36</v>
      </c>
      <c r="S101" s="175">
        <f t="shared" si="9"/>
        <v>0</v>
      </c>
    </row>
    <row r="102" spans="1:19" s="2" customFormat="1" ht="39" customHeight="1" x14ac:dyDescent="0.25">
      <c r="A102" s="174"/>
      <c r="B102" s="534" t="s">
        <v>28</v>
      </c>
      <c r="C102" s="535"/>
      <c r="D102" s="176"/>
      <c r="E102" s="538">
        <f>D101+E101+F101+G101</f>
        <v>63</v>
      </c>
      <c r="F102" s="538"/>
      <c r="G102" s="177"/>
      <c r="H102" s="178"/>
      <c r="I102" s="178" t="s">
        <v>70</v>
      </c>
      <c r="J102" s="179"/>
      <c r="K102" s="178"/>
      <c r="L102" s="180"/>
      <c r="M102" s="180"/>
      <c r="N102" s="181"/>
      <c r="O102" s="182">
        <f>N101+O101+P101</f>
        <v>63</v>
      </c>
      <c r="P102" s="183"/>
      <c r="Q102" s="510">
        <f>Q101+R101</f>
        <v>63</v>
      </c>
      <c r="R102" s="511"/>
      <c r="S102" s="87"/>
    </row>
    <row r="103" spans="1:19" s="2" customFormat="1" ht="15.75" x14ac:dyDescent="0.25">
      <c r="A103" s="184"/>
      <c r="B103" s="185"/>
      <c r="C103" s="186"/>
      <c r="D103" s="187"/>
      <c r="E103" s="187"/>
      <c r="F103" s="187"/>
      <c r="G103" s="188"/>
      <c r="H103" s="189"/>
      <c r="I103" s="189"/>
      <c r="J103" s="190"/>
      <c r="K103" s="190"/>
      <c r="L103" s="191"/>
      <c r="M103" s="191"/>
      <c r="N103" s="191"/>
      <c r="O103" s="191"/>
      <c r="P103" s="191"/>
      <c r="Q103" s="191"/>
      <c r="R103" s="187"/>
      <c r="S103" s="187"/>
    </row>
    <row r="104" spans="1:19" s="2" customFormat="1" ht="15.75" x14ac:dyDescent="0.25">
      <c r="A104" s="184"/>
      <c r="B104" s="185"/>
      <c r="C104" s="186"/>
      <c r="D104" s="187"/>
      <c r="E104" s="187"/>
      <c r="F104" s="187"/>
      <c r="G104" s="187"/>
      <c r="H104" s="192"/>
      <c r="I104" s="193"/>
      <c r="J104" s="193"/>
      <c r="K104" s="191"/>
      <c r="L104" s="193"/>
      <c r="M104" s="193"/>
      <c r="N104" s="193"/>
      <c r="O104" s="193"/>
      <c r="P104" s="193"/>
      <c r="Q104" s="193"/>
      <c r="R104" s="194"/>
      <c r="S104" s="194"/>
    </row>
    <row r="105" spans="1:19" s="2" customFormat="1" ht="15.75" x14ac:dyDescent="0.25">
      <c r="A105" s="580" t="s">
        <v>55</v>
      </c>
      <c r="B105" s="580"/>
      <c r="C105" s="195" t="s">
        <v>20</v>
      </c>
      <c r="D105" s="187"/>
      <c r="E105" s="187"/>
      <c r="F105" s="187"/>
      <c r="G105" s="187"/>
      <c r="H105" s="196"/>
      <c r="I105" s="196"/>
      <c r="J105" s="196"/>
      <c r="K105" s="191"/>
      <c r="L105" s="197"/>
      <c r="M105" s="532" t="s">
        <v>78</v>
      </c>
      <c r="N105" s="532"/>
      <c r="O105" s="532"/>
      <c r="P105" s="532"/>
      <c r="Q105" s="532"/>
      <c r="R105" s="532"/>
      <c r="S105" s="194"/>
    </row>
    <row r="106" spans="1:19" s="2" customFormat="1" ht="15.75" x14ac:dyDescent="0.25">
      <c r="A106" s="198" t="s">
        <v>64</v>
      </c>
      <c r="B106" s="199" t="s">
        <v>56</v>
      </c>
      <c r="C106" s="200">
        <f>D101</f>
        <v>10</v>
      </c>
      <c r="D106" s="187"/>
      <c r="E106" s="187"/>
      <c r="F106" s="187"/>
      <c r="G106" s="187"/>
      <c r="H106" s="201"/>
      <c r="I106" s="201"/>
      <c r="J106" s="202"/>
      <c r="K106" s="191"/>
      <c r="M106" s="528" t="s">
        <v>79</v>
      </c>
      <c r="N106" s="528"/>
      <c r="O106" s="528"/>
      <c r="P106" s="528"/>
      <c r="Q106" s="528"/>
      <c r="R106" s="528"/>
      <c r="S106" s="194"/>
    </row>
    <row r="107" spans="1:19" s="2" customFormat="1" ht="31.5" x14ac:dyDescent="0.25">
      <c r="A107" s="198" t="s">
        <v>65</v>
      </c>
      <c r="B107" s="199" t="s">
        <v>57</v>
      </c>
      <c r="C107" s="200">
        <f>E101</f>
        <v>40</v>
      </c>
      <c r="D107" s="187"/>
      <c r="E107" s="187"/>
      <c r="F107" s="187"/>
      <c r="G107" s="187"/>
      <c r="H107" s="201"/>
      <c r="I107" s="201"/>
      <c r="J107" s="203"/>
      <c r="K107" s="191"/>
      <c r="M107" s="185"/>
      <c r="N107" s="185"/>
      <c r="O107" s="185"/>
      <c r="P107" s="185"/>
      <c r="Q107" s="185"/>
      <c r="R107" s="194"/>
      <c r="S107" s="194"/>
    </row>
    <row r="108" spans="1:19" s="2" customFormat="1" ht="15.75" customHeight="1" x14ac:dyDescent="0.25">
      <c r="A108" s="204" t="s">
        <v>66</v>
      </c>
      <c r="B108" s="205" t="s">
        <v>58</v>
      </c>
      <c r="C108" s="200">
        <f>F101</f>
        <v>12</v>
      </c>
      <c r="D108" s="206"/>
      <c r="E108" s="206"/>
      <c r="F108" s="206"/>
      <c r="G108" s="187"/>
      <c r="H108" s="190"/>
      <c r="I108" s="190"/>
      <c r="J108" s="190"/>
      <c r="K108" s="190"/>
      <c r="M108" s="185"/>
      <c r="N108" s="185"/>
      <c r="O108" s="185"/>
      <c r="P108" s="185"/>
      <c r="Q108" s="185"/>
      <c r="R108" s="194"/>
      <c r="S108" s="194"/>
    </row>
    <row r="109" spans="1:19" s="2" customFormat="1" ht="31.5" x14ac:dyDescent="0.25">
      <c r="A109" s="204" t="s">
        <v>67</v>
      </c>
      <c r="B109" s="205" t="s">
        <v>59</v>
      </c>
      <c r="C109" s="200">
        <f>G101</f>
        <v>1</v>
      </c>
      <c r="D109" s="206"/>
      <c r="E109" s="206"/>
      <c r="F109" s="206"/>
      <c r="G109" s="187"/>
      <c r="H109" s="197"/>
      <c r="I109" s="197"/>
      <c r="J109" s="192"/>
      <c r="K109" s="192"/>
      <c r="M109" s="185"/>
      <c r="N109" s="185"/>
      <c r="O109" s="185"/>
      <c r="P109" s="185"/>
      <c r="Q109" s="185"/>
      <c r="R109" s="194"/>
      <c r="S109" s="194"/>
    </row>
    <row r="110" spans="1:19" s="2" customFormat="1" ht="15.75" x14ac:dyDescent="0.25">
      <c r="A110" s="207"/>
      <c r="B110" s="167" t="s">
        <v>20</v>
      </c>
      <c r="C110" s="208">
        <f>SUM(C106:C109)</f>
        <v>63</v>
      </c>
      <c r="D110" s="209"/>
      <c r="E110" s="209"/>
      <c r="F110" s="209"/>
      <c r="G110" s="210"/>
      <c r="H110" s="192"/>
      <c r="I110" s="192"/>
      <c r="J110" s="192"/>
      <c r="K110" s="192"/>
      <c r="M110" s="526" t="s">
        <v>32</v>
      </c>
      <c r="N110" s="526"/>
      <c r="O110" s="526"/>
      <c r="P110" s="526"/>
      <c r="Q110" s="526"/>
      <c r="R110" s="526"/>
      <c r="S110" s="194"/>
    </row>
    <row r="111" spans="1:19" s="2" customFormat="1" ht="15.75" x14ac:dyDescent="0.25">
      <c r="A111" s="197"/>
      <c r="B111" s="185"/>
      <c r="C111" s="186"/>
      <c r="D111" s="187"/>
      <c r="E111" s="187"/>
      <c r="F111" s="187"/>
      <c r="G111" s="211"/>
      <c r="H111" s="192"/>
      <c r="I111" s="192"/>
      <c r="J111" s="212"/>
      <c r="K111" s="213"/>
      <c r="M111" s="532" t="s">
        <v>33</v>
      </c>
      <c r="N111" s="532"/>
      <c r="O111" s="532"/>
      <c r="P111" s="532"/>
      <c r="Q111" s="532"/>
      <c r="R111" s="532"/>
      <c r="S111" s="194"/>
    </row>
  </sheetData>
  <mergeCells count="34">
    <mergeCell ref="B88:C88"/>
    <mergeCell ref="B102:C102"/>
    <mergeCell ref="B95:C95"/>
    <mergeCell ref="B51:C51"/>
    <mergeCell ref="B53:C53"/>
    <mergeCell ref="B57:C57"/>
    <mergeCell ref="B58:C58"/>
    <mergeCell ref="B67:C67"/>
    <mergeCell ref="B73:C73"/>
    <mergeCell ref="B81:C81"/>
    <mergeCell ref="B66:C66"/>
    <mergeCell ref="B9:C9"/>
    <mergeCell ref="A4:S4"/>
    <mergeCell ref="A6:A7"/>
    <mergeCell ref="H6:H7"/>
    <mergeCell ref="I6:I7"/>
    <mergeCell ref="N6:P6"/>
    <mergeCell ref="Q6:S6"/>
    <mergeCell ref="B6:B7"/>
    <mergeCell ref="C6:C7"/>
    <mergeCell ref="M110:R110"/>
    <mergeCell ref="A105:B105"/>
    <mergeCell ref="B101:C101"/>
    <mergeCell ref="E102:F102"/>
    <mergeCell ref="M111:R111"/>
    <mergeCell ref="M105:R105"/>
    <mergeCell ref="M106:R106"/>
    <mergeCell ref="Q102:R102"/>
    <mergeCell ref="A1:S1"/>
    <mergeCell ref="A2:S2"/>
    <mergeCell ref="A3:S3"/>
    <mergeCell ref="B5:R5"/>
    <mergeCell ref="D6:G6"/>
    <mergeCell ref="K6:L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23"/>
  <sheetViews>
    <sheetView topLeftCell="A106" zoomScale="80" zoomScaleNormal="80" workbookViewId="0">
      <selection activeCell="S51" sqref="S51"/>
    </sheetView>
  </sheetViews>
  <sheetFormatPr defaultRowHeight="12.75" x14ac:dyDescent="0.25"/>
  <cols>
    <col min="1" max="1" width="5.28515625" style="52" customWidth="1"/>
    <col min="2" max="2" width="18.7109375" style="2" customWidth="1"/>
    <col min="3" max="3" width="41.28515625" style="2" customWidth="1"/>
    <col min="4" max="7" width="6.5703125" style="52" customWidth="1"/>
    <col min="8" max="8" width="21.42578125" style="2" customWidth="1"/>
    <col min="9" max="9" width="19.85546875" style="2" customWidth="1"/>
    <col min="10" max="10" width="19.5703125" style="2" customWidth="1"/>
    <col min="11" max="11" width="15.7109375" style="2" customWidth="1"/>
    <col min="12" max="12" width="24.5703125" style="2" customWidth="1"/>
    <col min="13" max="13" width="18" style="2" customWidth="1"/>
    <col min="14" max="16" width="5.85546875" style="2" customWidth="1"/>
    <col min="17" max="18" width="6.85546875" style="2" customWidth="1"/>
    <col min="19" max="19" width="17" style="2" customWidth="1"/>
    <col min="20" max="20" width="15.7109375" style="1" customWidth="1"/>
    <col min="21" max="21" width="9.140625" style="2"/>
    <col min="22" max="22" width="34" style="2" customWidth="1"/>
    <col min="23" max="25" width="9.140625" style="2"/>
    <col min="26" max="26" width="3" style="2" customWidth="1"/>
    <col min="27" max="16384" width="9.140625" style="2"/>
  </cols>
  <sheetData>
    <row r="2" spans="1:19" ht="15.75" x14ac:dyDescent="0.25">
      <c r="A2" s="529" t="s">
        <v>183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</row>
    <row r="3" spans="1:19" ht="15.75" x14ac:dyDescent="0.25">
      <c r="A3" s="529" t="s">
        <v>2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</row>
    <row r="4" spans="1:19" ht="15.75" x14ac:dyDescent="0.25">
      <c r="A4" s="529" t="s">
        <v>38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</row>
    <row r="5" spans="1:19" ht="15.75" x14ac:dyDescent="0.25">
      <c r="A5" s="530" t="s">
        <v>313</v>
      </c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  <c r="S5" s="530"/>
    </row>
    <row r="6" spans="1:19" s="1" customFormat="1" x14ac:dyDescent="0.25">
      <c r="A6" s="52"/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  <c r="M6" s="531"/>
      <c r="N6" s="531"/>
      <c r="O6" s="531"/>
      <c r="P6" s="531"/>
      <c r="Q6" s="531"/>
      <c r="R6" s="531"/>
      <c r="S6" s="359"/>
    </row>
    <row r="7" spans="1:19" s="1" customFormat="1" x14ac:dyDescent="0.25">
      <c r="A7" s="520" t="s">
        <v>19</v>
      </c>
      <c r="B7" s="522" t="s">
        <v>39</v>
      </c>
      <c r="C7" s="524" t="s">
        <v>13</v>
      </c>
      <c r="D7" s="507" t="s">
        <v>14</v>
      </c>
      <c r="E7" s="508"/>
      <c r="F7" s="508"/>
      <c r="G7" s="509"/>
      <c r="H7" s="524" t="s">
        <v>3</v>
      </c>
      <c r="I7" s="524" t="s">
        <v>4</v>
      </c>
      <c r="J7" s="4" t="s">
        <v>5</v>
      </c>
      <c r="K7" s="507" t="s">
        <v>6</v>
      </c>
      <c r="L7" s="509"/>
      <c r="M7" s="3" t="s">
        <v>7</v>
      </c>
      <c r="N7" s="507" t="s">
        <v>26</v>
      </c>
      <c r="O7" s="508"/>
      <c r="P7" s="508"/>
      <c r="Q7" s="507" t="s">
        <v>8</v>
      </c>
      <c r="R7" s="508"/>
      <c r="S7" s="509"/>
    </row>
    <row r="8" spans="1:19" s="1" customFormat="1" ht="25.5" x14ac:dyDescent="0.25">
      <c r="A8" s="521"/>
      <c r="B8" s="523"/>
      <c r="C8" s="525"/>
      <c r="D8" s="3" t="s">
        <v>15</v>
      </c>
      <c r="E8" s="3" t="s">
        <v>16</v>
      </c>
      <c r="F8" s="3" t="s">
        <v>17</v>
      </c>
      <c r="G8" s="5" t="s">
        <v>18</v>
      </c>
      <c r="H8" s="525"/>
      <c r="I8" s="525"/>
      <c r="J8" s="4"/>
      <c r="K8" s="4" t="s">
        <v>9</v>
      </c>
      <c r="L8" s="3" t="s">
        <v>12</v>
      </c>
      <c r="M8" s="3"/>
      <c r="N8" s="71" t="s">
        <v>22</v>
      </c>
      <c r="O8" s="91" t="s">
        <v>27</v>
      </c>
      <c r="P8" s="120" t="s">
        <v>43</v>
      </c>
      <c r="Q8" s="4" t="s">
        <v>29</v>
      </c>
      <c r="R8" s="4" t="s">
        <v>30</v>
      </c>
      <c r="S8" s="83" t="s">
        <v>8</v>
      </c>
    </row>
    <row r="9" spans="1:19" s="1" customFormat="1" ht="23.25" customHeight="1" x14ac:dyDescent="0.25">
      <c r="A9" s="34">
        <v>1</v>
      </c>
      <c r="B9" s="363">
        <v>2</v>
      </c>
      <c r="C9" s="67">
        <v>3</v>
      </c>
      <c r="D9" s="67">
        <v>4</v>
      </c>
      <c r="E9" s="67">
        <v>5</v>
      </c>
      <c r="F9" s="67">
        <v>6</v>
      </c>
      <c r="G9" s="10">
        <v>7</v>
      </c>
      <c r="H9" s="10">
        <v>8</v>
      </c>
      <c r="I9" s="10">
        <v>9</v>
      </c>
      <c r="J9" s="10">
        <v>10</v>
      </c>
      <c r="K9" s="12">
        <v>11</v>
      </c>
      <c r="L9" s="73">
        <v>12</v>
      </c>
      <c r="M9" s="12">
        <v>13</v>
      </c>
      <c r="N9" s="12">
        <v>14</v>
      </c>
      <c r="O9" s="92">
        <v>15</v>
      </c>
      <c r="P9" s="12">
        <v>16</v>
      </c>
      <c r="Q9" s="12">
        <v>17</v>
      </c>
      <c r="R9" s="13">
        <v>18</v>
      </c>
      <c r="S9" s="13">
        <v>19</v>
      </c>
    </row>
    <row r="10" spans="1:19" s="1" customFormat="1" ht="23.25" customHeight="1" x14ac:dyDescent="0.25">
      <c r="A10" s="233" t="s">
        <v>99</v>
      </c>
      <c r="B10" s="514" t="s">
        <v>35</v>
      </c>
      <c r="C10" s="515"/>
      <c r="D10" s="234"/>
      <c r="E10" s="234"/>
      <c r="F10" s="234"/>
      <c r="G10" s="235"/>
      <c r="H10" s="235"/>
      <c r="I10" s="235"/>
      <c r="J10" s="235"/>
      <c r="K10" s="236"/>
      <c r="L10" s="237"/>
      <c r="M10" s="238"/>
      <c r="N10" s="238"/>
      <c r="O10" s="238"/>
      <c r="P10" s="238"/>
      <c r="Q10" s="238"/>
      <c r="R10" s="233"/>
      <c r="S10" s="233"/>
    </row>
    <row r="11" spans="1:19" s="1" customFormat="1" ht="78.75" x14ac:dyDescent="0.25">
      <c r="A11" s="124">
        <v>1</v>
      </c>
      <c r="B11" s="231"/>
      <c r="C11" s="125" t="s">
        <v>34</v>
      </c>
      <c r="D11" s="126"/>
      <c r="E11" s="126">
        <v>1</v>
      </c>
      <c r="F11" s="126"/>
      <c r="G11" s="127" t="s">
        <v>70</v>
      </c>
      <c r="H11" s="128">
        <v>28500000000</v>
      </c>
      <c r="I11" s="128">
        <v>28445380000</v>
      </c>
      <c r="J11" s="129">
        <v>27555996000</v>
      </c>
      <c r="K11" s="125" t="s">
        <v>60</v>
      </c>
      <c r="L11" s="125" t="s">
        <v>61</v>
      </c>
      <c r="M11" s="130">
        <f t="shared" ref="M11:M48" si="0">H11-J11</f>
        <v>944004000</v>
      </c>
      <c r="N11" s="274"/>
      <c r="O11" s="275"/>
      <c r="P11" s="274">
        <v>1</v>
      </c>
      <c r="Q11" s="276"/>
      <c r="R11" s="134">
        <v>1</v>
      </c>
      <c r="S11" s="254" t="s">
        <v>119</v>
      </c>
    </row>
    <row r="12" spans="1:19" s="1" customFormat="1" ht="47.25" x14ac:dyDescent="0.25">
      <c r="A12" s="135">
        <v>2</v>
      </c>
      <c r="B12" s="232"/>
      <c r="C12" s="136" t="s">
        <v>37</v>
      </c>
      <c r="D12" s="137"/>
      <c r="E12" s="137">
        <v>1</v>
      </c>
      <c r="F12" s="137"/>
      <c r="G12" s="138"/>
      <c r="H12" s="139">
        <v>9000000000</v>
      </c>
      <c r="I12" s="139">
        <v>8983660000</v>
      </c>
      <c r="J12" s="140">
        <v>8660461000</v>
      </c>
      <c r="K12" s="136" t="s">
        <v>62</v>
      </c>
      <c r="L12" s="136" t="s">
        <v>63</v>
      </c>
      <c r="M12" s="130">
        <f t="shared" si="0"/>
        <v>339539000</v>
      </c>
      <c r="N12" s="275"/>
      <c r="O12" s="275"/>
      <c r="P12" s="275">
        <v>1</v>
      </c>
      <c r="Q12" s="277"/>
      <c r="R12" s="142">
        <v>1</v>
      </c>
      <c r="S12" s="254" t="s">
        <v>119</v>
      </c>
    </row>
    <row r="13" spans="1:19" s="66" customFormat="1" ht="47.25" x14ac:dyDescent="0.25">
      <c r="A13" s="124">
        <v>3</v>
      </c>
      <c r="B13" s="144"/>
      <c r="C13" s="136" t="s">
        <v>42</v>
      </c>
      <c r="D13" s="137"/>
      <c r="E13" s="137">
        <v>1</v>
      </c>
      <c r="F13" s="137"/>
      <c r="G13" s="143"/>
      <c r="H13" s="145">
        <v>4500000000</v>
      </c>
      <c r="I13" s="145">
        <v>4497800000</v>
      </c>
      <c r="J13" s="146">
        <v>4221174000</v>
      </c>
      <c r="K13" s="147" t="s">
        <v>62</v>
      </c>
      <c r="L13" s="147" t="s">
        <v>63</v>
      </c>
      <c r="M13" s="130">
        <f t="shared" si="0"/>
        <v>278826000</v>
      </c>
      <c r="N13" s="275"/>
      <c r="O13" s="275"/>
      <c r="P13" s="275">
        <v>1</v>
      </c>
      <c r="Q13" s="275"/>
      <c r="R13" s="138">
        <v>1</v>
      </c>
      <c r="S13" s="258" t="s">
        <v>119</v>
      </c>
    </row>
    <row r="14" spans="1:19" s="66" customFormat="1" ht="63" x14ac:dyDescent="0.25">
      <c r="A14" s="135">
        <v>4</v>
      </c>
      <c r="B14" s="144"/>
      <c r="C14" s="136" t="s">
        <v>48</v>
      </c>
      <c r="D14" s="137"/>
      <c r="E14" s="137"/>
      <c r="F14" s="137">
        <v>1</v>
      </c>
      <c r="G14" s="143"/>
      <c r="H14" s="145">
        <v>130000000</v>
      </c>
      <c r="I14" s="145">
        <v>129990000</v>
      </c>
      <c r="J14" s="146">
        <v>129600000</v>
      </c>
      <c r="K14" s="147" t="s">
        <v>74</v>
      </c>
      <c r="L14" s="147" t="s">
        <v>75</v>
      </c>
      <c r="M14" s="130">
        <f t="shared" si="0"/>
        <v>400000</v>
      </c>
      <c r="N14" s="275">
        <v>1</v>
      </c>
      <c r="O14" s="275"/>
      <c r="P14" s="275"/>
      <c r="Q14" s="275"/>
      <c r="R14" s="138">
        <v>1</v>
      </c>
      <c r="S14" s="258" t="s">
        <v>119</v>
      </c>
    </row>
    <row r="15" spans="1:19" s="66" customFormat="1" ht="63" x14ac:dyDescent="0.25">
      <c r="A15" s="124">
        <v>5</v>
      </c>
      <c r="B15" s="144"/>
      <c r="C15" s="136" t="s">
        <v>51</v>
      </c>
      <c r="D15" s="137"/>
      <c r="E15" s="137">
        <v>1</v>
      </c>
      <c r="F15" s="137"/>
      <c r="G15" s="143"/>
      <c r="H15" s="145">
        <v>2500000000</v>
      </c>
      <c r="I15" s="145">
        <v>2500000000</v>
      </c>
      <c r="J15" s="146">
        <v>2388410000</v>
      </c>
      <c r="K15" s="147" t="s">
        <v>115</v>
      </c>
      <c r="L15" s="147" t="s">
        <v>116</v>
      </c>
      <c r="M15" s="130">
        <f t="shared" si="0"/>
        <v>111590000</v>
      </c>
      <c r="N15" s="275">
        <v>1</v>
      </c>
      <c r="O15" s="275"/>
      <c r="P15" s="275"/>
      <c r="Q15" s="275"/>
      <c r="R15" s="138">
        <v>1</v>
      </c>
      <c r="S15" s="258" t="s">
        <v>119</v>
      </c>
    </row>
    <row r="16" spans="1:19" s="66" customFormat="1" ht="94.5" x14ac:dyDescent="0.25">
      <c r="A16" s="135">
        <v>6</v>
      </c>
      <c r="B16" s="144"/>
      <c r="C16" s="136" t="s">
        <v>54</v>
      </c>
      <c r="D16" s="137"/>
      <c r="E16" s="137"/>
      <c r="F16" s="137">
        <v>1</v>
      </c>
      <c r="G16" s="143"/>
      <c r="H16" s="145">
        <v>130000000</v>
      </c>
      <c r="I16" s="145">
        <v>129990000</v>
      </c>
      <c r="J16" s="146">
        <v>129654000</v>
      </c>
      <c r="K16" s="147" t="s">
        <v>97</v>
      </c>
      <c r="L16" s="147" t="s">
        <v>98</v>
      </c>
      <c r="M16" s="130">
        <f t="shared" si="0"/>
        <v>346000</v>
      </c>
      <c r="N16" s="275">
        <v>1</v>
      </c>
      <c r="O16" s="275"/>
      <c r="P16" s="275"/>
      <c r="Q16" s="275"/>
      <c r="R16" s="138">
        <v>1</v>
      </c>
      <c r="S16" s="258" t="s">
        <v>119</v>
      </c>
    </row>
    <row r="17" spans="1:19" s="66" customFormat="1" ht="47.25" x14ac:dyDescent="0.25">
      <c r="A17" s="124">
        <v>7</v>
      </c>
      <c r="B17" s="144"/>
      <c r="C17" s="136" t="s">
        <v>41</v>
      </c>
      <c r="D17" s="137"/>
      <c r="E17" s="137">
        <v>1</v>
      </c>
      <c r="F17" s="137"/>
      <c r="G17" s="143"/>
      <c r="H17" s="145">
        <v>13500000000</v>
      </c>
      <c r="I17" s="145">
        <v>13482170000</v>
      </c>
      <c r="J17" s="146">
        <v>13002133000</v>
      </c>
      <c r="K17" s="147" t="s">
        <v>60</v>
      </c>
      <c r="L17" s="147" t="s">
        <v>61</v>
      </c>
      <c r="M17" s="130">
        <f t="shared" si="0"/>
        <v>497867000</v>
      </c>
      <c r="N17" s="275"/>
      <c r="O17" s="275"/>
      <c r="P17" s="275">
        <v>1</v>
      </c>
      <c r="Q17" s="275"/>
      <c r="R17" s="138">
        <v>1</v>
      </c>
      <c r="S17" s="258" t="s">
        <v>119</v>
      </c>
    </row>
    <row r="18" spans="1:19" s="66" customFormat="1" ht="94.5" x14ac:dyDescent="0.25">
      <c r="A18" s="135">
        <v>8</v>
      </c>
      <c r="B18" s="144"/>
      <c r="C18" s="136" t="s">
        <v>44</v>
      </c>
      <c r="D18" s="137"/>
      <c r="E18" s="137"/>
      <c r="F18" s="137">
        <v>1</v>
      </c>
      <c r="G18" s="143"/>
      <c r="H18" s="145">
        <v>450000000</v>
      </c>
      <c r="I18" s="145">
        <v>449870000</v>
      </c>
      <c r="J18" s="146">
        <v>399960000</v>
      </c>
      <c r="K18" s="147" t="s">
        <v>127</v>
      </c>
      <c r="L18" s="147" t="s">
        <v>139</v>
      </c>
      <c r="M18" s="130">
        <f t="shared" si="0"/>
        <v>50040000</v>
      </c>
      <c r="N18" s="275">
        <v>1</v>
      </c>
      <c r="O18" s="275"/>
      <c r="P18" s="275"/>
      <c r="Q18" s="275"/>
      <c r="R18" s="138">
        <v>1</v>
      </c>
      <c r="S18" s="258" t="s">
        <v>119</v>
      </c>
    </row>
    <row r="19" spans="1:19" s="66" customFormat="1" ht="63" x14ac:dyDescent="0.25">
      <c r="A19" s="124">
        <v>9</v>
      </c>
      <c r="B19" s="144"/>
      <c r="C19" s="136" t="s">
        <v>52</v>
      </c>
      <c r="D19" s="137"/>
      <c r="E19" s="137"/>
      <c r="F19" s="137">
        <v>1</v>
      </c>
      <c r="G19" s="143"/>
      <c r="H19" s="145">
        <v>130000000</v>
      </c>
      <c r="I19" s="145">
        <v>129990000</v>
      </c>
      <c r="J19" s="146">
        <v>128299000</v>
      </c>
      <c r="K19" s="147" t="s">
        <v>129</v>
      </c>
      <c r="L19" s="147" t="s">
        <v>130</v>
      </c>
      <c r="M19" s="130">
        <f t="shared" si="0"/>
        <v>1701000</v>
      </c>
      <c r="N19" s="275">
        <v>1</v>
      </c>
      <c r="O19" s="275"/>
      <c r="P19" s="275"/>
      <c r="Q19" s="275"/>
      <c r="R19" s="138">
        <v>1</v>
      </c>
      <c r="S19" s="258" t="s">
        <v>119</v>
      </c>
    </row>
    <row r="20" spans="1:19" s="66" customFormat="1" ht="47.25" x14ac:dyDescent="0.25">
      <c r="A20" s="135">
        <v>10</v>
      </c>
      <c r="B20" s="144"/>
      <c r="C20" s="136" t="s">
        <v>53</v>
      </c>
      <c r="D20" s="137"/>
      <c r="E20" s="137"/>
      <c r="F20" s="137">
        <v>1</v>
      </c>
      <c r="G20" s="143"/>
      <c r="H20" s="145">
        <v>130000000</v>
      </c>
      <c r="I20" s="145">
        <v>129990000</v>
      </c>
      <c r="J20" s="146">
        <v>128700000</v>
      </c>
      <c r="K20" s="147" t="s">
        <v>117</v>
      </c>
      <c r="L20" s="147" t="s">
        <v>118</v>
      </c>
      <c r="M20" s="130">
        <f t="shared" si="0"/>
        <v>1300000</v>
      </c>
      <c r="N20" s="275">
        <v>1</v>
      </c>
      <c r="O20" s="275"/>
      <c r="P20" s="275"/>
      <c r="Q20" s="275"/>
      <c r="R20" s="138">
        <v>1</v>
      </c>
      <c r="S20" s="258" t="s">
        <v>119</v>
      </c>
    </row>
    <row r="21" spans="1:19" s="66" customFormat="1" ht="94.5" x14ac:dyDescent="0.25">
      <c r="A21" s="124">
        <v>11</v>
      </c>
      <c r="B21" s="144"/>
      <c r="C21" s="136" t="s">
        <v>80</v>
      </c>
      <c r="D21" s="137"/>
      <c r="E21" s="137">
        <v>1</v>
      </c>
      <c r="F21" s="137"/>
      <c r="G21" s="143"/>
      <c r="H21" s="145">
        <v>1700000000</v>
      </c>
      <c r="I21" s="145">
        <v>1692823000</v>
      </c>
      <c r="J21" s="146">
        <v>1512000000</v>
      </c>
      <c r="K21" s="147" t="s">
        <v>113</v>
      </c>
      <c r="L21" s="147" t="s">
        <v>114</v>
      </c>
      <c r="M21" s="130">
        <f t="shared" si="0"/>
        <v>188000000</v>
      </c>
      <c r="N21" s="275">
        <v>1</v>
      </c>
      <c r="O21" s="275"/>
      <c r="P21" s="275"/>
      <c r="Q21" s="275"/>
      <c r="R21" s="138">
        <v>1</v>
      </c>
      <c r="S21" s="258" t="s">
        <v>119</v>
      </c>
    </row>
    <row r="22" spans="1:19" s="1" customFormat="1" ht="78.75" x14ac:dyDescent="0.25">
      <c r="A22" s="135">
        <v>12</v>
      </c>
      <c r="B22" s="221"/>
      <c r="C22" s="136" t="s">
        <v>94</v>
      </c>
      <c r="D22" s="137"/>
      <c r="E22" s="137">
        <v>1</v>
      </c>
      <c r="F22" s="137"/>
      <c r="G22" s="143"/>
      <c r="H22" s="145">
        <v>2500000000</v>
      </c>
      <c r="I22" s="145">
        <v>2498781000</v>
      </c>
      <c r="J22" s="256">
        <v>2222077000</v>
      </c>
      <c r="K22" s="216" t="s">
        <v>121</v>
      </c>
      <c r="L22" s="216" t="s">
        <v>122</v>
      </c>
      <c r="M22" s="130">
        <f t="shared" si="0"/>
        <v>277923000</v>
      </c>
      <c r="N22" s="279">
        <v>1</v>
      </c>
      <c r="O22" s="279"/>
      <c r="P22" s="279"/>
      <c r="Q22" s="279"/>
      <c r="R22" s="138">
        <v>1</v>
      </c>
      <c r="S22" s="258" t="s">
        <v>119</v>
      </c>
    </row>
    <row r="23" spans="1:19" s="1" customFormat="1" ht="78.75" x14ac:dyDescent="0.25">
      <c r="A23" s="124">
        <v>13</v>
      </c>
      <c r="B23" s="149"/>
      <c r="C23" s="125" t="s">
        <v>92</v>
      </c>
      <c r="D23" s="126"/>
      <c r="E23" s="126">
        <v>1</v>
      </c>
      <c r="F23" s="126"/>
      <c r="G23" s="150"/>
      <c r="H23" s="151">
        <v>2300000000</v>
      </c>
      <c r="I23" s="151">
        <v>2255530000</v>
      </c>
      <c r="J23" s="257">
        <v>2135000000</v>
      </c>
      <c r="K23" s="152" t="s">
        <v>123</v>
      </c>
      <c r="L23" s="152" t="s">
        <v>124</v>
      </c>
      <c r="M23" s="130">
        <f t="shared" si="0"/>
        <v>165000000</v>
      </c>
      <c r="N23" s="278">
        <v>1</v>
      </c>
      <c r="O23" s="279"/>
      <c r="P23" s="278"/>
      <c r="Q23" s="278"/>
      <c r="R23" s="127">
        <v>1</v>
      </c>
      <c r="S23" s="254" t="s">
        <v>119</v>
      </c>
    </row>
    <row r="24" spans="1:19" s="1" customFormat="1" ht="63" x14ac:dyDescent="0.25">
      <c r="A24" s="135">
        <v>14</v>
      </c>
      <c r="B24" s="221"/>
      <c r="C24" s="136" t="s">
        <v>112</v>
      </c>
      <c r="D24" s="137"/>
      <c r="E24" s="137">
        <v>1</v>
      </c>
      <c r="F24" s="137"/>
      <c r="G24" s="143"/>
      <c r="H24" s="145">
        <v>8400000000</v>
      </c>
      <c r="I24" s="145">
        <v>8362757000</v>
      </c>
      <c r="J24" s="256">
        <v>7982966000</v>
      </c>
      <c r="K24" s="216" t="s">
        <v>146</v>
      </c>
      <c r="L24" s="216" t="s">
        <v>147</v>
      </c>
      <c r="M24" s="130">
        <f t="shared" si="0"/>
        <v>417034000</v>
      </c>
      <c r="N24" s="279">
        <v>1</v>
      </c>
      <c r="O24" s="279"/>
      <c r="P24" s="279"/>
      <c r="Q24" s="279"/>
      <c r="R24" s="138">
        <v>1</v>
      </c>
      <c r="S24" s="258" t="s">
        <v>119</v>
      </c>
    </row>
    <row r="25" spans="1:19" s="1" customFormat="1" ht="78.75" x14ac:dyDescent="0.25">
      <c r="A25" s="124">
        <v>15</v>
      </c>
      <c r="B25" s="292"/>
      <c r="C25" s="136" t="s">
        <v>105</v>
      </c>
      <c r="D25" s="137"/>
      <c r="E25" s="137"/>
      <c r="F25" s="137">
        <v>1</v>
      </c>
      <c r="G25" s="143"/>
      <c r="H25" s="145">
        <v>150000000</v>
      </c>
      <c r="I25" s="145">
        <v>150000000</v>
      </c>
      <c r="J25" s="293">
        <v>149320000</v>
      </c>
      <c r="K25" s="147" t="s">
        <v>157</v>
      </c>
      <c r="L25" s="147" t="s">
        <v>158</v>
      </c>
      <c r="M25" s="130">
        <f t="shared" si="0"/>
        <v>680000</v>
      </c>
      <c r="N25" s="279">
        <v>1</v>
      </c>
      <c r="O25" s="279"/>
      <c r="P25" s="279"/>
      <c r="Q25" s="279"/>
      <c r="R25" s="138">
        <v>1</v>
      </c>
      <c r="S25" s="258" t="s">
        <v>119</v>
      </c>
    </row>
    <row r="26" spans="1:19" s="1" customFormat="1" ht="78.75" x14ac:dyDescent="0.25">
      <c r="A26" s="135">
        <v>16</v>
      </c>
      <c r="B26" s="292"/>
      <c r="C26" s="136" t="s">
        <v>104</v>
      </c>
      <c r="D26" s="137"/>
      <c r="E26" s="137"/>
      <c r="F26" s="137">
        <v>1</v>
      </c>
      <c r="G26" s="143"/>
      <c r="H26" s="145">
        <v>150000000</v>
      </c>
      <c r="I26" s="145">
        <v>150000000</v>
      </c>
      <c r="J26" s="293">
        <v>149340000</v>
      </c>
      <c r="K26" s="147" t="s">
        <v>157</v>
      </c>
      <c r="L26" s="147" t="s">
        <v>158</v>
      </c>
      <c r="M26" s="130">
        <f t="shared" si="0"/>
        <v>660000</v>
      </c>
      <c r="N26" s="279">
        <v>1</v>
      </c>
      <c r="O26" s="279"/>
      <c r="P26" s="279"/>
      <c r="Q26" s="279"/>
      <c r="R26" s="138">
        <v>1</v>
      </c>
      <c r="S26" s="258" t="s">
        <v>119</v>
      </c>
    </row>
    <row r="27" spans="1:19" s="1" customFormat="1" ht="63" x14ac:dyDescent="0.25">
      <c r="A27" s="124">
        <v>17</v>
      </c>
      <c r="B27" s="292"/>
      <c r="C27" s="136" t="s">
        <v>148</v>
      </c>
      <c r="D27" s="137"/>
      <c r="E27" s="137"/>
      <c r="F27" s="137">
        <v>1</v>
      </c>
      <c r="G27" s="143"/>
      <c r="H27" s="145">
        <v>200000000</v>
      </c>
      <c r="I27" s="145">
        <v>199793000</v>
      </c>
      <c r="J27" s="293">
        <v>168799000</v>
      </c>
      <c r="K27" s="147" t="s">
        <v>184</v>
      </c>
      <c r="L27" s="147" t="s">
        <v>185</v>
      </c>
      <c r="M27" s="130">
        <f t="shared" si="0"/>
        <v>31201000</v>
      </c>
      <c r="N27" s="279">
        <v>1</v>
      </c>
      <c r="O27" s="279"/>
      <c r="P27" s="279"/>
      <c r="Q27" s="279"/>
      <c r="R27" s="138">
        <v>1</v>
      </c>
      <c r="S27" s="258" t="s">
        <v>119</v>
      </c>
    </row>
    <row r="28" spans="1:19" s="66" customFormat="1" ht="78.75" x14ac:dyDescent="0.25">
      <c r="A28" s="135">
        <v>18</v>
      </c>
      <c r="B28" s="292"/>
      <c r="C28" s="136" t="s">
        <v>111</v>
      </c>
      <c r="D28" s="137"/>
      <c r="E28" s="137">
        <v>1</v>
      </c>
      <c r="F28" s="137"/>
      <c r="G28" s="143"/>
      <c r="H28" s="145">
        <v>3500000000</v>
      </c>
      <c r="I28" s="145">
        <v>3495164000</v>
      </c>
      <c r="J28" s="293">
        <v>3206860000</v>
      </c>
      <c r="K28" s="147" t="s">
        <v>199</v>
      </c>
      <c r="L28" s="147" t="s">
        <v>200</v>
      </c>
      <c r="M28" s="130">
        <f t="shared" si="0"/>
        <v>293140000</v>
      </c>
      <c r="N28" s="279">
        <v>1</v>
      </c>
      <c r="O28" s="279"/>
      <c r="P28" s="279"/>
      <c r="Q28" s="279"/>
      <c r="R28" s="138">
        <v>1</v>
      </c>
      <c r="S28" s="258" t="s">
        <v>119</v>
      </c>
    </row>
    <row r="29" spans="1:19" s="66" customFormat="1" ht="63" x14ac:dyDescent="0.25">
      <c r="A29" s="124">
        <v>19</v>
      </c>
      <c r="B29" s="292"/>
      <c r="C29" s="136" t="s">
        <v>151</v>
      </c>
      <c r="D29" s="137"/>
      <c r="E29" s="137">
        <v>1</v>
      </c>
      <c r="F29" s="137"/>
      <c r="G29" s="143"/>
      <c r="H29" s="145">
        <v>18034000000</v>
      </c>
      <c r="I29" s="145">
        <v>18028709000</v>
      </c>
      <c r="J29" s="293">
        <v>17000016000</v>
      </c>
      <c r="K29" s="147" t="s">
        <v>197</v>
      </c>
      <c r="L29" s="147" t="s">
        <v>198</v>
      </c>
      <c r="M29" s="130">
        <f t="shared" si="0"/>
        <v>1033984000</v>
      </c>
      <c r="N29" s="279"/>
      <c r="O29" s="279"/>
      <c r="P29" s="279">
        <v>1</v>
      </c>
      <c r="Q29" s="279"/>
      <c r="R29" s="138">
        <v>1</v>
      </c>
      <c r="S29" s="258" t="s">
        <v>119</v>
      </c>
    </row>
    <row r="30" spans="1:19" s="66" customFormat="1" ht="110.25" x14ac:dyDescent="0.25">
      <c r="A30" s="135">
        <v>20</v>
      </c>
      <c r="B30" s="292"/>
      <c r="C30" s="136" t="s">
        <v>160</v>
      </c>
      <c r="D30" s="137"/>
      <c r="E30" s="137">
        <v>1</v>
      </c>
      <c r="F30" s="137"/>
      <c r="G30" s="143"/>
      <c r="H30" s="145">
        <v>325000000</v>
      </c>
      <c r="I30" s="145">
        <v>324681000</v>
      </c>
      <c r="J30" s="293">
        <v>248839000</v>
      </c>
      <c r="K30" s="147" t="s">
        <v>195</v>
      </c>
      <c r="L30" s="147" t="s">
        <v>196</v>
      </c>
      <c r="M30" s="148">
        <f t="shared" si="0"/>
        <v>76161000</v>
      </c>
      <c r="N30" s="279">
        <v>1</v>
      </c>
      <c r="O30" s="279"/>
      <c r="P30" s="279"/>
      <c r="Q30" s="279"/>
      <c r="R30" s="138">
        <v>1</v>
      </c>
      <c r="S30" s="258" t="s">
        <v>119</v>
      </c>
    </row>
    <row r="31" spans="1:19" s="66" customFormat="1" ht="47.25" x14ac:dyDescent="0.25">
      <c r="A31" s="124">
        <v>21</v>
      </c>
      <c r="B31" s="292"/>
      <c r="C31" s="136" t="s">
        <v>176</v>
      </c>
      <c r="D31" s="137"/>
      <c r="E31" s="137">
        <v>1</v>
      </c>
      <c r="F31" s="137"/>
      <c r="G31" s="143"/>
      <c r="H31" s="145">
        <v>500000000</v>
      </c>
      <c r="I31" s="145">
        <v>499700000</v>
      </c>
      <c r="J31" s="293">
        <v>417258000</v>
      </c>
      <c r="K31" s="147" t="s">
        <v>207</v>
      </c>
      <c r="L31" s="147" t="s">
        <v>208</v>
      </c>
      <c r="M31" s="148">
        <f t="shared" si="0"/>
        <v>82742000</v>
      </c>
      <c r="N31" s="279">
        <v>1</v>
      </c>
      <c r="O31" s="279"/>
      <c r="P31" s="279"/>
      <c r="Q31" s="279"/>
      <c r="R31" s="138">
        <v>1</v>
      </c>
      <c r="S31" s="258" t="s">
        <v>119</v>
      </c>
    </row>
    <row r="32" spans="1:19" s="1" customFormat="1" ht="94.5" x14ac:dyDescent="0.25">
      <c r="A32" s="135">
        <v>22</v>
      </c>
      <c r="B32" s="292"/>
      <c r="C32" s="136" t="s">
        <v>159</v>
      </c>
      <c r="D32" s="137"/>
      <c r="E32" s="137">
        <v>1</v>
      </c>
      <c r="F32" s="137"/>
      <c r="G32" s="143"/>
      <c r="H32" s="145">
        <v>300000000</v>
      </c>
      <c r="I32" s="145">
        <v>299704000</v>
      </c>
      <c r="J32" s="293">
        <v>234201000</v>
      </c>
      <c r="K32" s="147" t="s">
        <v>245</v>
      </c>
      <c r="L32" s="147" t="s">
        <v>246</v>
      </c>
      <c r="M32" s="148">
        <f t="shared" si="0"/>
        <v>65799000</v>
      </c>
      <c r="N32" s="279">
        <v>1</v>
      </c>
      <c r="O32" s="279"/>
      <c r="P32" s="279"/>
      <c r="Q32" s="279"/>
      <c r="R32" s="138">
        <v>1</v>
      </c>
      <c r="S32" s="258" t="s">
        <v>119</v>
      </c>
    </row>
    <row r="33" spans="1:20" s="1" customFormat="1" ht="47.25" x14ac:dyDescent="0.25">
      <c r="A33" s="124">
        <v>23</v>
      </c>
      <c r="B33" s="292"/>
      <c r="C33" s="136" t="s">
        <v>165</v>
      </c>
      <c r="D33" s="137"/>
      <c r="E33" s="137">
        <v>1</v>
      </c>
      <c r="F33" s="137"/>
      <c r="G33" s="143"/>
      <c r="H33" s="145">
        <v>3000000000</v>
      </c>
      <c r="I33" s="145">
        <v>2998597000</v>
      </c>
      <c r="J33" s="293">
        <v>2852002000</v>
      </c>
      <c r="K33" s="147" t="s">
        <v>62</v>
      </c>
      <c r="L33" s="147" t="s">
        <v>63</v>
      </c>
      <c r="M33" s="148">
        <f t="shared" si="0"/>
        <v>147998000</v>
      </c>
      <c r="N33" s="279">
        <v>1</v>
      </c>
      <c r="O33" s="279"/>
      <c r="P33" s="279"/>
      <c r="Q33" s="279"/>
      <c r="R33" s="138">
        <v>1</v>
      </c>
      <c r="S33" s="258" t="s">
        <v>119</v>
      </c>
    </row>
    <row r="34" spans="1:20" s="1" customFormat="1" ht="47.25" x14ac:dyDescent="0.25">
      <c r="A34" s="135">
        <v>24</v>
      </c>
      <c r="B34" s="292"/>
      <c r="C34" s="136" t="s">
        <v>166</v>
      </c>
      <c r="D34" s="137"/>
      <c r="E34" s="137">
        <v>1</v>
      </c>
      <c r="F34" s="137"/>
      <c r="G34" s="143"/>
      <c r="H34" s="145">
        <v>5500000000</v>
      </c>
      <c r="I34" s="145">
        <v>5491434000</v>
      </c>
      <c r="J34" s="293">
        <v>5008962000</v>
      </c>
      <c r="K34" s="147" t="s">
        <v>62</v>
      </c>
      <c r="L34" s="147" t="s">
        <v>63</v>
      </c>
      <c r="M34" s="148">
        <f t="shared" si="0"/>
        <v>491038000</v>
      </c>
      <c r="N34" s="279">
        <v>1</v>
      </c>
      <c r="O34" s="279"/>
      <c r="P34" s="279"/>
      <c r="Q34" s="279"/>
      <c r="R34" s="138">
        <v>1</v>
      </c>
      <c r="S34" s="258" t="s">
        <v>119</v>
      </c>
    </row>
    <row r="35" spans="1:20" s="1" customFormat="1" ht="94.5" x14ac:dyDescent="0.25">
      <c r="A35" s="124">
        <v>25</v>
      </c>
      <c r="B35" s="292"/>
      <c r="C35" s="136" t="s">
        <v>167</v>
      </c>
      <c r="D35" s="137"/>
      <c r="E35" s="137">
        <v>1</v>
      </c>
      <c r="F35" s="137"/>
      <c r="G35" s="143"/>
      <c r="H35" s="145">
        <v>450000000</v>
      </c>
      <c r="I35" s="145">
        <v>449573000</v>
      </c>
      <c r="J35" s="293">
        <v>364042000</v>
      </c>
      <c r="K35" s="147" t="s">
        <v>243</v>
      </c>
      <c r="L35" s="147" t="s">
        <v>244</v>
      </c>
      <c r="M35" s="148">
        <f t="shared" si="0"/>
        <v>85958000</v>
      </c>
      <c r="N35" s="279">
        <v>1</v>
      </c>
      <c r="O35" s="279"/>
      <c r="P35" s="279"/>
      <c r="Q35" s="279"/>
      <c r="R35" s="138">
        <v>1</v>
      </c>
      <c r="S35" s="258" t="s">
        <v>119</v>
      </c>
    </row>
    <row r="36" spans="1:20" s="1" customFormat="1" ht="47.25" x14ac:dyDescent="0.25">
      <c r="A36" s="135">
        <v>26</v>
      </c>
      <c r="B36" s="292"/>
      <c r="C36" s="136" t="s">
        <v>175</v>
      </c>
      <c r="D36" s="137"/>
      <c r="E36" s="137">
        <v>1</v>
      </c>
      <c r="F36" s="137"/>
      <c r="G36" s="143"/>
      <c r="H36" s="145">
        <v>14000000000</v>
      </c>
      <c r="I36" s="145">
        <v>13990523000</v>
      </c>
      <c r="J36" s="293">
        <v>12480540000</v>
      </c>
      <c r="K36" s="147" t="s">
        <v>60</v>
      </c>
      <c r="L36" s="147" t="s">
        <v>61</v>
      </c>
      <c r="M36" s="148">
        <f t="shared" si="0"/>
        <v>1519460000</v>
      </c>
      <c r="N36" s="279">
        <v>1</v>
      </c>
      <c r="O36" s="279"/>
      <c r="P36" s="279"/>
      <c r="Q36" s="279"/>
      <c r="R36" s="138">
        <v>1</v>
      </c>
      <c r="S36" s="258" t="s">
        <v>119</v>
      </c>
    </row>
    <row r="37" spans="1:20" s="1" customFormat="1" ht="94.5" x14ac:dyDescent="0.25">
      <c r="A37" s="124">
        <v>27</v>
      </c>
      <c r="B37" s="292"/>
      <c r="C37" s="136" t="s">
        <v>192</v>
      </c>
      <c r="D37" s="137"/>
      <c r="E37" s="137">
        <v>1</v>
      </c>
      <c r="F37" s="137"/>
      <c r="G37" s="143"/>
      <c r="H37" s="145">
        <v>750000000</v>
      </c>
      <c r="I37" s="145">
        <v>749990000</v>
      </c>
      <c r="J37" s="293">
        <v>643596000</v>
      </c>
      <c r="K37" s="147" t="s">
        <v>237</v>
      </c>
      <c r="L37" s="147" t="s">
        <v>238</v>
      </c>
      <c r="M37" s="148">
        <f t="shared" si="0"/>
        <v>106404000</v>
      </c>
      <c r="N37" s="279">
        <v>1</v>
      </c>
      <c r="O37" s="279"/>
      <c r="P37" s="279"/>
      <c r="Q37" s="279"/>
      <c r="R37" s="138">
        <v>1</v>
      </c>
      <c r="S37" s="258" t="s">
        <v>119</v>
      </c>
    </row>
    <row r="38" spans="1:20" s="1" customFormat="1" ht="94.5" x14ac:dyDescent="0.25">
      <c r="A38" s="135">
        <v>28</v>
      </c>
      <c r="B38" s="292"/>
      <c r="C38" s="136" t="s">
        <v>193</v>
      </c>
      <c r="D38" s="137"/>
      <c r="E38" s="137">
        <v>1</v>
      </c>
      <c r="F38" s="137"/>
      <c r="G38" s="143"/>
      <c r="H38" s="145">
        <v>4800000000</v>
      </c>
      <c r="I38" s="145">
        <v>4796552000</v>
      </c>
      <c r="J38" s="293">
        <v>4648350000</v>
      </c>
      <c r="K38" s="147" t="s">
        <v>241</v>
      </c>
      <c r="L38" s="147" t="s">
        <v>242</v>
      </c>
      <c r="M38" s="148">
        <f t="shared" si="0"/>
        <v>151650000</v>
      </c>
      <c r="N38" s="279">
        <v>1</v>
      </c>
      <c r="O38" s="279"/>
      <c r="P38" s="279"/>
      <c r="Q38" s="279"/>
      <c r="R38" s="138">
        <v>1</v>
      </c>
      <c r="S38" s="258" t="s">
        <v>119</v>
      </c>
    </row>
    <row r="39" spans="1:20" s="1" customFormat="1" ht="110.25" x14ac:dyDescent="0.25">
      <c r="A39" s="124">
        <v>29</v>
      </c>
      <c r="B39" s="292"/>
      <c r="C39" s="136" t="s">
        <v>201</v>
      </c>
      <c r="D39" s="137"/>
      <c r="E39" s="137">
        <v>1</v>
      </c>
      <c r="F39" s="137"/>
      <c r="G39" s="143"/>
      <c r="H39" s="145">
        <v>300000000</v>
      </c>
      <c r="I39" s="145">
        <v>299780000</v>
      </c>
      <c r="J39" s="293">
        <v>230509000</v>
      </c>
      <c r="K39" s="147" t="s">
        <v>255</v>
      </c>
      <c r="L39" s="147" t="s">
        <v>196</v>
      </c>
      <c r="M39" s="148">
        <f t="shared" si="0"/>
        <v>69491000</v>
      </c>
      <c r="N39" s="279">
        <v>1</v>
      </c>
      <c r="O39" s="279"/>
      <c r="P39" s="279"/>
      <c r="Q39" s="279"/>
      <c r="R39" s="138">
        <v>1</v>
      </c>
      <c r="S39" s="258" t="s">
        <v>119</v>
      </c>
    </row>
    <row r="40" spans="1:20" s="1" customFormat="1" ht="94.5" x14ac:dyDescent="0.25">
      <c r="A40" s="135">
        <v>30</v>
      </c>
      <c r="B40" s="292"/>
      <c r="C40" s="136" t="s">
        <v>202</v>
      </c>
      <c r="D40" s="137"/>
      <c r="E40" s="137">
        <v>1</v>
      </c>
      <c r="F40" s="137"/>
      <c r="G40" s="143"/>
      <c r="H40" s="145">
        <v>650000000</v>
      </c>
      <c r="I40" s="145">
        <v>629961000</v>
      </c>
      <c r="J40" s="293">
        <v>558800000</v>
      </c>
      <c r="K40" s="147" t="s">
        <v>271</v>
      </c>
      <c r="L40" s="147" t="s">
        <v>272</v>
      </c>
      <c r="M40" s="148">
        <f t="shared" si="0"/>
        <v>91200000</v>
      </c>
      <c r="N40" s="279">
        <v>1</v>
      </c>
      <c r="O40" s="279"/>
      <c r="P40" s="279"/>
      <c r="Q40" s="279"/>
      <c r="R40" s="138">
        <v>1</v>
      </c>
      <c r="S40" s="258" t="s">
        <v>119</v>
      </c>
    </row>
    <row r="41" spans="1:20" s="1" customFormat="1" ht="110.25" x14ac:dyDescent="0.25">
      <c r="A41" s="124">
        <v>31</v>
      </c>
      <c r="B41" s="292"/>
      <c r="C41" s="136" t="s">
        <v>203</v>
      </c>
      <c r="D41" s="137"/>
      <c r="E41" s="137">
        <v>1</v>
      </c>
      <c r="F41" s="137"/>
      <c r="G41" s="143"/>
      <c r="H41" s="145">
        <v>800000000</v>
      </c>
      <c r="I41" s="145">
        <v>799340000</v>
      </c>
      <c r="J41" s="293">
        <v>697387000</v>
      </c>
      <c r="K41" s="147" t="s">
        <v>269</v>
      </c>
      <c r="L41" s="147" t="s">
        <v>270</v>
      </c>
      <c r="M41" s="148">
        <f t="shared" si="0"/>
        <v>102613000</v>
      </c>
      <c r="N41" s="279">
        <v>1</v>
      </c>
      <c r="O41" s="279"/>
      <c r="P41" s="279"/>
      <c r="Q41" s="279"/>
      <c r="R41" s="138">
        <v>1</v>
      </c>
      <c r="S41" s="258" t="s">
        <v>119</v>
      </c>
    </row>
    <row r="42" spans="1:20" s="1" customFormat="1" ht="94.5" x14ac:dyDescent="0.25">
      <c r="A42" s="135">
        <v>32</v>
      </c>
      <c r="B42" s="292"/>
      <c r="C42" s="136" t="s">
        <v>204</v>
      </c>
      <c r="D42" s="137"/>
      <c r="E42" s="137">
        <v>1</v>
      </c>
      <c r="F42" s="137"/>
      <c r="G42" s="143"/>
      <c r="H42" s="145">
        <v>600000000</v>
      </c>
      <c r="I42" s="145">
        <v>597348000</v>
      </c>
      <c r="J42" s="293">
        <v>518718000</v>
      </c>
      <c r="K42" s="147" t="s">
        <v>267</v>
      </c>
      <c r="L42" s="147" t="s">
        <v>268</v>
      </c>
      <c r="M42" s="148">
        <f t="shared" si="0"/>
        <v>81282000</v>
      </c>
      <c r="N42" s="279">
        <v>1</v>
      </c>
      <c r="O42" s="279"/>
      <c r="P42" s="279"/>
      <c r="Q42" s="279"/>
      <c r="R42" s="138">
        <v>1</v>
      </c>
      <c r="S42" s="258" t="s">
        <v>119</v>
      </c>
    </row>
    <row r="43" spans="1:20" s="1" customFormat="1" ht="63" x14ac:dyDescent="0.25">
      <c r="A43" s="124">
        <v>33</v>
      </c>
      <c r="B43" s="292"/>
      <c r="C43" s="136" t="s">
        <v>216</v>
      </c>
      <c r="D43" s="137"/>
      <c r="E43" s="137">
        <v>1</v>
      </c>
      <c r="F43" s="137"/>
      <c r="G43" s="143"/>
      <c r="H43" s="145">
        <v>3000000000</v>
      </c>
      <c r="I43" s="145">
        <v>2998301000</v>
      </c>
      <c r="J43" s="293">
        <v>2791900000</v>
      </c>
      <c r="K43" s="147" t="s">
        <v>265</v>
      </c>
      <c r="L43" s="147" t="s">
        <v>266</v>
      </c>
      <c r="M43" s="148">
        <f>H43-J43</f>
        <v>208100000</v>
      </c>
      <c r="N43" s="279">
        <v>1</v>
      </c>
      <c r="O43" s="279"/>
      <c r="P43" s="279"/>
      <c r="Q43" s="279"/>
      <c r="R43" s="138">
        <v>1</v>
      </c>
      <c r="S43" s="258" t="s">
        <v>119</v>
      </c>
    </row>
    <row r="44" spans="1:20" s="1" customFormat="1" ht="47.25" x14ac:dyDescent="0.25">
      <c r="A44" s="135">
        <v>34</v>
      </c>
      <c r="B44" s="292"/>
      <c r="C44" s="136" t="s">
        <v>217</v>
      </c>
      <c r="D44" s="137"/>
      <c r="E44" s="137">
        <v>1</v>
      </c>
      <c r="F44" s="137"/>
      <c r="G44" s="143"/>
      <c r="H44" s="145">
        <v>1000000000</v>
      </c>
      <c r="I44" s="145">
        <v>999711000</v>
      </c>
      <c r="J44" s="293">
        <v>811556000</v>
      </c>
      <c r="K44" s="147" t="s">
        <v>278</v>
      </c>
      <c r="L44" s="147" t="s">
        <v>279</v>
      </c>
      <c r="M44" s="148">
        <f>H44-J44</f>
        <v>188444000</v>
      </c>
      <c r="N44" s="279">
        <v>1</v>
      </c>
      <c r="O44" s="279"/>
      <c r="P44" s="279"/>
      <c r="Q44" s="279"/>
      <c r="R44" s="138">
        <v>1</v>
      </c>
      <c r="S44" s="258" t="s">
        <v>119</v>
      </c>
    </row>
    <row r="45" spans="1:20" s="1" customFormat="1" ht="78.75" x14ac:dyDescent="0.25">
      <c r="A45" s="124">
        <v>35</v>
      </c>
      <c r="B45" s="292"/>
      <c r="C45" s="136" t="s">
        <v>219</v>
      </c>
      <c r="D45" s="137"/>
      <c r="E45" s="137">
        <v>1</v>
      </c>
      <c r="F45" s="137"/>
      <c r="G45" s="143"/>
      <c r="H45" s="145">
        <v>1150000000</v>
      </c>
      <c r="I45" s="145">
        <v>1127913000</v>
      </c>
      <c r="J45" s="293">
        <v>982084000</v>
      </c>
      <c r="K45" s="147" t="s">
        <v>261</v>
      </c>
      <c r="L45" s="147" t="s">
        <v>262</v>
      </c>
      <c r="M45" s="148">
        <f>H45-J45</f>
        <v>167916000</v>
      </c>
      <c r="N45" s="279">
        <v>1</v>
      </c>
      <c r="O45" s="279"/>
      <c r="P45" s="279"/>
      <c r="Q45" s="279"/>
      <c r="R45" s="138">
        <v>1</v>
      </c>
      <c r="S45" s="258" t="s">
        <v>119</v>
      </c>
    </row>
    <row r="46" spans="1:20" s="1" customFormat="1" ht="47.25" x14ac:dyDescent="0.25">
      <c r="A46" s="135">
        <v>36</v>
      </c>
      <c r="B46" s="292"/>
      <c r="C46" s="136" t="s">
        <v>215</v>
      </c>
      <c r="D46" s="137"/>
      <c r="E46" s="137">
        <v>1</v>
      </c>
      <c r="F46" s="137"/>
      <c r="G46" s="143"/>
      <c r="H46" s="145">
        <v>750000000</v>
      </c>
      <c r="I46" s="145">
        <v>749990000</v>
      </c>
      <c r="J46" s="293">
        <v>682700000</v>
      </c>
      <c r="K46" s="147" t="s">
        <v>287</v>
      </c>
      <c r="L46" s="147" t="s">
        <v>288</v>
      </c>
      <c r="M46" s="148">
        <f>H46-J46</f>
        <v>67300000</v>
      </c>
      <c r="N46" s="279">
        <v>1</v>
      </c>
      <c r="O46" s="279"/>
      <c r="P46" s="279"/>
      <c r="Q46" s="279"/>
      <c r="R46" s="138">
        <v>1</v>
      </c>
      <c r="S46" s="258" t="s">
        <v>119</v>
      </c>
      <c r="T46" s="66"/>
    </row>
    <row r="47" spans="1:20" s="1" customFormat="1" ht="63" x14ac:dyDescent="0.25">
      <c r="A47" s="124">
        <v>37</v>
      </c>
      <c r="B47" s="292"/>
      <c r="C47" s="136" t="s">
        <v>214</v>
      </c>
      <c r="D47" s="137"/>
      <c r="E47" s="137">
        <v>1</v>
      </c>
      <c r="F47" s="137"/>
      <c r="G47" s="143"/>
      <c r="H47" s="145">
        <v>900000000</v>
      </c>
      <c r="I47" s="145">
        <v>899249000</v>
      </c>
      <c r="J47" s="293">
        <v>771347000</v>
      </c>
      <c r="K47" s="147" t="s">
        <v>276</v>
      </c>
      <c r="L47" s="147" t="s">
        <v>277</v>
      </c>
      <c r="M47" s="148">
        <f t="shared" si="0"/>
        <v>128653000</v>
      </c>
      <c r="N47" s="279"/>
      <c r="O47" s="279"/>
      <c r="P47" s="279">
        <v>1</v>
      </c>
      <c r="Q47" s="279"/>
      <c r="R47" s="138">
        <v>1</v>
      </c>
      <c r="S47" s="138" t="s">
        <v>72</v>
      </c>
      <c r="T47" s="66"/>
    </row>
    <row r="48" spans="1:20" s="1" customFormat="1" ht="78.75" x14ac:dyDescent="0.25">
      <c r="A48" s="135">
        <v>38</v>
      </c>
      <c r="B48" s="292"/>
      <c r="C48" s="136" t="s">
        <v>218</v>
      </c>
      <c r="D48" s="137"/>
      <c r="E48" s="137">
        <v>1</v>
      </c>
      <c r="F48" s="137"/>
      <c r="G48" s="143"/>
      <c r="H48" s="145">
        <v>2500000000</v>
      </c>
      <c r="I48" s="145">
        <v>2497564000</v>
      </c>
      <c r="J48" s="293">
        <v>2219540000</v>
      </c>
      <c r="K48" s="147" t="s">
        <v>280</v>
      </c>
      <c r="L48" s="147" t="s">
        <v>281</v>
      </c>
      <c r="M48" s="148">
        <f t="shared" si="0"/>
        <v>280460000</v>
      </c>
      <c r="N48" s="279">
        <v>1</v>
      </c>
      <c r="O48" s="279"/>
      <c r="P48" s="279"/>
      <c r="Q48" s="279"/>
      <c r="R48" s="138">
        <v>1</v>
      </c>
      <c r="S48" s="138" t="s">
        <v>72</v>
      </c>
      <c r="T48" s="66"/>
    </row>
    <row r="49" spans="1:20" s="1" customFormat="1" ht="31.5" x14ac:dyDescent="0.25">
      <c r="A49" s="124">
        <v>39</v>
      </c>
      <c r="B49" s="331"/>
      <c r="C49" s="332" t="s">
        <v>171</v>
      </c>
      <c r="D49" s="333"/>
      <c r="E49" s="333">
        <v>1</v>
      </c>
      <c r="F49" s="333"/>
      <c r="G49" s="334"/>
      <c r="H49" s="335">
        <v>1000000000</v>
      </c>
      <c r="I49" s="335">
        <v>999877000</v>
      </c>
      <c r="J49" s="336"/>
      <c r="K49" s="336"/>
      <c r="L49" s="336"/>
      <c r="M49" s="337"/>
      <c r="N49" s="338">
        <v>1</v>
      </c>
      <c r="O49" s="338"/>
      <c r="P49" s="338"/>
      <c r="Q49" s="338">
        <v>1</v>
      </c>
      <c r="R49" s="339"/>
      <c r="S49" s="339" t="s">
        <v>291</v>
      </c>
      <c r="T49" s="66"/>
    </row>
    <row r="50" spans="1:20" s="1" customFormat="1" ht="78.75" x14ac:dyDescent="0.25">
      <c r="A50" s="135">
        <v>40</v>
      </c>
      <c r="B50" s="292"/>
      <c r="C50" s="136" t="s">
        <v>222</v>
      </c>
      <c r="D50" s="137"/>
      <c r="E50" s="137">
        <v>1</v>
      </c>
      <c r="F50" s="137"/>
      <c r="G50" s="143"/>
      <c r="H50" s="145">
        <v>2000000000</v>
      </c>
      <c r="I50" s="145">
        <v>1999910000</v>
      </c>
      <c r="J50" s="293">
        <v>1895814000</v>
      </c>
      <c r="K50" s="147" t="s">
        <v>285</v>
      </c>
      <c r="L50" s="147" t="s">
        <v>162</v>
      </c>
      <c r="M50" s="148">
        <f>H50-J50</f>
        <v>104186000</v>
      </c>
      <c r="N50" s="279">
        <v>1</v>
      </c>
      <c r="O50" s="279"/>
      <c r="P50" s="279"/>
      <c r="Q50" s="279"/>
      <c r="R50" s="138">
        <v>1</v>
      </c>
      <c r="S50" s="138" t="s">
        <v>72</v>
      </c>
      <c r="T50" s="66"/>
    </row>
    <row r="51" spans="1:20" s="1" customFormat="1" ht="94.5" x14ac:dyDescent="0.25">
      <c r="A51" s="124">
        <v>41</v>
      </c>
      <c r="B51" s="292"/>
      <c r="C51" s="136" t="s">
        <v>232</v>
      </c>
      <c r="D51" s="137"/>
      <c r="E51" s="137">
        <v>1</v>
      </c>
      <c r="F51" s="137"/>
      <c r="G51" s="143"/>
      <c r="H51" s="145">
        <v>1000000000</v>
      </c>
      <c r="I51" s="145">
        <v>998939000</v>
      </c>
      <c r="J51" s="293">
        <v>958380000</v>
      </c>
      <c r="K51" s="147" t="s">
        <v>297</v>
      </c>
      <c r="L51" s="147" t="s">
        <v>298</v>
      </c>
      <c r="M51" s="148">
        <f>H51-J51</f>
        <v>41620000</v>
      </c>
      <c r="N51" s="279">
        <v>1</v>
      </c>
      <c r="O51" s="279"/>
      <c r="P51" s="279"/>
      <c r="Q51" s="279"/>
      <c r="R51" s="138">
        <v>1</v>
      </c>
      <c r="S51" s="138" t="s">
        <v>194</v>
      </c>
      <c r="T51" s="66">
        <v>3</v>
      </c>
    </row>
    <row r="52" spans="1:20" s="1" customFormat="1" ht="110.25" x14ac:dyDescent="0.25">
      <c r="A52" s="135">
        <v>42</v>
      </c>
      <c r="B52" s="292"/>
      <c r="C52" s="136" t="s">
        <v>257</v>
      </c>
      <c r="D52" s="137"/>
      <c r="E52" s="137">
        <v>1</v>
      </c>
      <c r="F52" s="137"/>
      <c r="G52" s="143"/>
      <c r="H52" s="145">
        <v>800000000</v>
      </c>
      <c r="I52" s="145">
        <v>799908000</v>
      </c>
      <c r="J52" s="293">
        <v>668530000</v>
      </c>
      <c r="K52" s="147" t="s">
        <v>300</v>
      </c>
      <c r="L52" s="147" t="s">
        <v>301</v>
      </c>
      <c r="M52" s="148">
        <f>H52-J52</f>
        <v>131470000</v>
      </c>
      <c r="N52" s="279">
        <v>1</v>
      </c>
      <c r="O52" s="279"/>
      <c r="P52" s="279"/>
      <c r="Q52" s="279"/>
      <c r="R52" s="138">
        <v>1</v>
      </c>
      <c r="S52" s="138" t="s">
        <v>194</v>
      </c>
    </row>
    <row r="53" spans="1:20" s="1" customFormat="1" ht="63" x14ac:dyDescent="0.25">
      <c r="A53" s="124">
        <v>43</v>
      </c>
      <c r="B53" s="281"/>
      <c r="C53" s="282" t="s">
        <v>258</v>
      </c>
      <c r="D53" s="283"/>
      <c r="E53" s="283">
        <v>1</v>
      </c>
      <c r="F53" s="283"/>
      <c r="G53" s="284"/>
      <c r="H53" s="285">
        <v>721000000</v>
      </c>
      <c r="I53" s="285">
        <v>720967000</v>
      </c>
      <c r="J53" s="286"/>
      <c r="K53" s="286"/>
      <c r="L53" s="286"/>
      <c r="M53" s="291"/>
      <c r="N53" s="288">
        <v>1</v>
      </c>
      <c r="O53" s="288"/>
      <c r="P53" s="288"/>
      <c r="Q53" s="288">
        <v>1</v>
      </c>
      <c r="R53" s="289"/>
      <c r="S53" s="289" t="s">
        <v>178</v>
      </c>
    </row>
    <row r="54" spans="1:20" s="1" customFormat="1" ht="63" x14ac:dyDescent="0.25">
      <c r="A54" s="135">
        <v>44</v>
      </c>
      <c r="B54" s="281"/>
      <c r="C54" s="282" t="s">
        <v>275</v>
      </c>
      <c r="D54" s="283"/>
      <c r="E54" s="283">
        <v>1</v>
      </c>
      <c r="F54" s="283"/>
      <c r="G54" s="284"/>
      <c r="H54" s="285">
        <v>740000000</v>
      </c>
      <c r="I54" s="285">
        <v>739935000</v>
      </c>
      <c r="J54" s="286"/>
      <c r="K54" s="286"/>
      <c r="L54" s="286"/>
      <c r="M54" s="291"/>
      <c r="N54" s="288">
        <v>1</v>
      </c>
      <c r="O54" s="288"/>
      <c r="P54" s="288"/>
      <c r="Q54" s="288">
        <v>1</v>
      </c>
      <c r="R54" s="289"/>
      <c r="S54" s="289" t="s">
        <v>50</v>
      </c>
    </row>
    <row r="55" spans="1:20" s="1" customFormat="1" ht="47.25" x14ac:dyDescent="0.25">
      <c r="A55" s="124">
        <v>45</v>
      </c>
      <c r="B55" s="281"/>
      <c r="C55" s="282" t="s">
        <v>284</v>
      </c>
      <c r="D55" s="283"/>
      <c r="E55" s="283">
        <v>1</v>
      </c>
      <c r="F55" s="283"/>
      <c r="G55" s="284"/>
      <c r="H55" s="285">
        <v>740000000</v>
      </c>
      <c r="I55" s="285">
        <v>739886000</v>
      </c>
      <c r="J55" s="286"/>
      <c r="K55" s="286"/>
      <c r="L55" s="286"/>
      <c r="M55" s="291"/>
      <c r="N55" s="288">
        <v>1</v>
      </c>
      <c r="O55" s="288"/>
      <c r="P55" s="288"/>
      <c r="Q55" s="288">
        <v>1</v>
      </c>
      <c r="R55" s="289"/>
      <c r="S55" s="289" t="s">
        <v>50</v>
      </c>
    </row>
    <row r="56" spans="1:20" s="1" customFormat="1" ht="47.25" x14ac:dyDescent="0.25">
      <c r="A56" s="135">
        <v>46</v>
      </c>
      <c r="B56" s="281"/>
      <c r="C56" s="282" t="s">
        <v>292</v>
      </c>
      <c r="D56" s="283"/>
      <c r="E56" s="283">
        <v>1</v>
      </c>
      <c r="F56" s="283"/>
      <c r="G56" s="284"/>
      <c r="H56" s="285">
        <v>450000000</v>
      </c>
      <c r="I56" s="285">
        <v>450000000</v>
      </c>
      <c r="J56" s="286"/>
      <c r="K56" s="286"/>
      <c r="L56" s="286"/>
      <c r="M56" s="291"/>
      <c r="N56" s="288">
        <v>1</v>
      </c>
      <c r="O56" s="288"/>
      <c r="P56" s="288"/>
      <c r="Q56" s="288">
        <v>1</v>
      </c>
      <c r="R56" s="289"/>
      <c r="S56" s="289" t="s">
        <v>178</v>
      </c>
    </row>
    <row r="57" spans="1:20" s="1" customFormat="1" ht="47.25" x14ac:dyDescent="0.25">
      <c r="A57" s="124">
        <v>47</v>
      </c>
      <c r="B57" s="358"/>
      <c r="C57" s="282" t="s">
        <v>293</v>
      </c>
      <c r="D57" s="283"/>
      <c r="E57" s="283">
        <v>1</v>
      </c>
      <c r="F57" s="283"/>
      <c r="G57" s="284"/>
      <c r="H57" s="285">
        <v>420000000</v>
      </c>
      <c r="I57" s="285">
        <v>420000000</v>
      </c>
      <c r="J57" s="286"/>
      <c r="K57" s="286"/>
      <c r="L57" s="286"/>
      <c r="M57" s="291"/>
      <c r="N57" s="288">
        <v>1</v>
      </c>
      <c r="O57" s="288"/>
      <c r="P57" s="288"/>
      <c r="Q57" s="288">
        <v>1</v>
      </c>
      <c r="R57" s="289"/>
      <c r="S57" s="289" t="s">
        <v>178</v>
      </c>
    </row>
    <row r="58" spans="1:20" s="1" customFormat="1" ht="63" x14ac:dyDescent="0.25">
      <c r="A58" s="135">
        <v>48</v>
      </c>
      <c r="B58" s="281"/>
      <c r="C58" s="282" t="s">
        <v>294</v>
      </c>
      <c r="D58" s="283"/>
      <c r="E58" s="283">
        <v>1</v>
      </c>
      <c r="F58" s="283"/>
      <c r="G58" s="284"/>
      <c r="H58" s="285">
        <v>740000000</v>
      </c>
      <c r="I58" s="285">
        <v>739830000</v>
      </c>
      <c r="J58" s="286"/>
      <c r="K58" s="286"/>
      <c r="L58" s="286"/>
      <c r="M58" s="291"/>
      <c r="N58" s="288">
        <v>1</v>
      </c>
      <c r="O58" s="288"/>
      <c r="P58" s="288"/>
      <c r="Q58" s="288">
        <v>1</v>
      </c>
      <c r="R58" s="289"/>
      <c r="S58" s="289" t="s">
        <v>134</v>
      </c>
    </row>
    <row r="59" spans="1:20" s="1" customFormat="1" ht="15.75" x14ac:dyDescent="0.25">
      <c r="A59" s="135"/>
      <c r="B59" s="221"/>
      <c r="C59" s="136"/>
      <c r="D59" s="137"/>
      <c r="E59" s="137"/>
      <c r="F59" s="137"/>
      <c r="G59" s="143"/>
      <c r="H59" s="145"/>
      <c r="I59" s="145"/>
      <c r="J59" s="216"/>
      <c r="K59" s="216"/>
      <c r="L59" s="216"/>
      <c r="M59" s="154"/>
      <c r="N59" s="154"/>
      <c r="O59" s="154"/>
      <c r="P59" s="154"/>
      <c r="Q59" s="154"/>
      <c r="R59" s="138"/>
      <c r="S59" s="138"/>
    </row>
    <row r="60" spans="1:20" s="1" customFormat="1" ht="22.5" customHeight="1" x14ac:dyDescent="0.25">
      <c r="A60" s="155"/>
      <c r="B60" s="512" t="s">
        <v>20</v>
      </c>
      <c r="C60" s="513"/>
      <c r="D60" s="155">
        <f t="shared" ref="D60:S60" si="1">SUM(D11:D59)</f>
        <v>0</v>
      </c>
      <c r="E60" s="155">
        <f t="shared" si="1"/>
        <v>40</v>
      </c>
      <c r="F60" s="155">
        <f t="shared" si="1"/>
        <v>8</v>
      </c>
      <c r="G60" s="155">
        <f t="shared" si="1"/>
        <v>0</v>
      </c>
      <c r="H60" s="250">
        <f t="shared" si="1"/>
        <v>145790000000</v>
      </c>
      <c r="I60" s="250">
        <f t="shared" si="1"/>
        <v>145521560000</v>
      </c>
      <c r="J60" s="250">
        <f t="shared" si="1"/>
        <v>131955820000</v>
      </c>
      <c r="K60" s="155">
        <f t="shared" si="1"/>
        <v>0</v>
      </c>
      <c r="L60" s="155">
        <f t="shared" si="1"/>
        <v>0</v>
      </c>
      <c r="M60" s="250">
        <f t="shared" si="1"/>
        <v>9023180000</v>
      </c>
      <c r="N60" s="314">
        <f t="shared" si="1"/>
        <v>42</v>
      </c>
      <c r="O60" s="155">
        <f t="shared" si="1"/>
        <v>0</v>
      </c>
      <c r="P60" s="155">
        <f t="shared" si="1"/>
        <v>6</v>
      </c>
      <c r="Q60" s="155">
        <f t="shared" si="1"/>
        <v>7</v>
      </c>
      <c r="R60" s="155">
        <f t="shared" si="1"/>
        <v>41</v>
      </c>
      <c r="S60" s="155">
        <f t="shared" si="1"/>
        <v>0</v>
      </c>
    </row>
    <row r="61" spans="1:20" s="1" customFormat="1" ht="22.5" customHeight="1" x14ac:dyDescent="0.25">
      <c r="A61" s="252" t="s">
        <v>100</v>
      </c>
      <c r="B61" s="514" t="s">
        <v>68</v>
      </c>
      <c r="C61" s="515"/>
      <c r="D61" s="143"/>
      <c r="E61" s="143"/>
      <c r="F61" s="143"/>
      <c r="G61" s="143"/>
      <c r="H61" s="139"/>
      <c r="I61" s="139"/>
      <c r="J61" s="239"/>
      <c r="K61" s="240"/>
      <c r="L61" s="240"/>
      <c r="M61" s="241"/>
      <c r="N61" s="239"/>
      <c r="O61" s="239"/>
      <c r="P61" s="239"/>
      <c r="Q61" s="242"/>
      <c r="R61" s="240"/>
      <c r="S61" s="240"/>
    </row>
    <row r="62" spans="1:20" s="1" customFormat="1" ht="110.25" x14ac:dyDescent="0.25">
      <c r="A62" s="124">
        <v>1</v>
      </c>
      <c r="B62" s="162"/>
      <c r="C62" s="163" t="s">
        <v>69</v>
      </c>
      <c r="D62" s="134">
        <v>1</v>
      </c>
      <c r="E62" s="134"/>
      <c r="F62" s="134"/>
      <c r="G62" s="134"/>
      <c r="H62" s="164">
        <v>563682000</v>
      </c>
      <c r="I62" s="164">
        <v>560862500</v>
      </c>
      <c r="J62" s="165">
        <v>535370000</v>
      </c>
      <c r="K62" s="152" t="s">
        <v>93</v>
      </c>
      <c r="L62" s="152" t="s">
        <v>107</v>
      </c>
      <c r="M62" s="153">
        <f>H62-J62</f>
        <v>28312000</v>
      </c>
      <c r="N62" s="153">
        <v>1</v>
      </c>
      <c r="O62" s="154"/>
      <c r="P62" s="153"/>
      <c r="Q62" s="153"/>
      <c r="R62" s="127">
        <v>1</v>
      </c>
      <c r="S62" s="254" t="s">
        <v>119</v>
      </c>
    </row>
    <row r="63" spans="1:20" s="1" customFormat="1" ht="94.5" x14ac:dyDescent="0.25">
      <c r="A63" s="135">
        <v>2</v>
      </c>
      <c r="B63" s="162"/>
      <c r="C63" s="243" t="s">
        <v>103</v>
      </c>
      <c r="D63" s="142"/>
      <c r="E63" s="142"/>
      <c r="F63" s="142">
        <v>1</v>
      </c>
      <c r="G63" s="142"/>
      <c r="H63" s="244">
        <v>300000000</v>
      </c>
      <c r="I63" s="244">
        <v>299900000</v>
      </c>
      <c r="J63" s="172"/>
      <c r="K63" s="216"/>
      <c r="L63" s="216"/>
      <c r="M63" s="154"/>
      <c r="N63" s="154">
        <v>1</v>
      </c>
      <c r="O63" s="154"/>
      <c r="P63" s="154"/>
      <c r="Q63" s="154">
        <v>1</v>
      </c>
      <c r="R63" s="138"/>
      <c r="S63" s="138" t="s">
        <v>304</v>
      </c>
    </row>
    <row r="64" spans="1:20" s="1" customFormat="1" ht="15.75" x14ac:dyDescent="0.25">
      <c r="A64" s="124"/>
      <c r="B64" s="162"/>
      <c r="C64" s="163"/>
      <c r="D64" s="134"/>
      <c r="E64" s="134"/>
      <c r="F64" s="134"/>
      <c r="G64" s="134"/>
      <c r="H64" s="164"/>
      <c r="I64" s="164"/>
      <c r="J64" s="165"/>
      <c r="K64" s="166"/>
      <c r="L64" s="166"/>
      <c r="M64" s="153"/>
      <c r="N64" s="153"/>
      <c r="O64" s="154"/>
      <c r="P64" s="153"/>
      <c r="Q64" s="153"/>
      <c r="R64" s="127"/>
      <c r="S64" s="127"/>
    </row>
    <row r="65" spans="1:22" s="1" customFormat="1" ht="25.5" customHeight="1" x14ac:dyDescent="0.25">
      <c r="A65" s="155"/>
      <c r="B65" s="512" t="s">
        <v>20</v>
      </c>
      <c r="C65" s="513"/>
      <c r="D65" s="155">
        <f t="shared" ref="D65:N65" si="2">SUM(D62:D64)</f>
        <v>1</v>
      </c>
      <c r="E65" s="155">
        <f t="shared" si="2"/>
        <v>0</v>
      </c>
      <c r="F65" s="155">
        <f t="shared" si="2"/>
        <v>1</v>
      </c>
      <c r="G65" s="155">
        <f t="shared" si="2"/>
        <v>0</v>
      </c>
      <c r="H65" s="157">
        <f t="shared" si="2"/>
        <v>863682000</v>
      </c>
      <c r="I65" s="157">
        <f t="shared" si="2"/>
        <v>860762500</v>
      </c>
      <c r="J65" s="157">
        <f t="shared" si="2"/>
        <v>535370000</v>
      </c>
      <c r="K65" s="158">
        <f t="shared" si="2"/>
        <v>0</v>
      </c>
      <c r="L65" s="158">
        <f t="shared" si="2"/>
        <v>0</v>
      </c>
      <c r="M65" s="299">
        <f t="shared" si="2"/>
        <v>28312000</v>
      </c>
      <c r="N65" s="161">
        <f t="shared" si="2"/>
        <v>2</v>
      </c>
      <c r="O65" s="167"/>
      <c r="P65" s="161">
        <f>SUM(P62:P64)</f>
        <v>0</v>
      </c>
      <c r="Q65" s="161">
        <f>SUM(Q62:Q64)</f>
        <v>1</v>
      </c>
      <c r="R65" s="158">
        <f>SUM(R62:R64)</f>
        <v>1</v>
      </c>
      <c r="S65" s="158">
        <f>SUM(S62:S64)</f>
        <v>0</v>
      </c>
    </row>
    <row r="66" spans="1:22" s="66" customFormat="1" ht="25.5" customHeight="1" x14ac:dyDescent="0.25">
      <c r="A66" s="252" t="s">
        <v>101</v>
      </c>
      <c r="B66" s="514" t="s">
        <v>95</v>
      </c>
      <c r="C66" s="515"/>
      <c r="D66" s="143"/>
      <c r="E66" s="143"/>
      <c r="F66" s="143"/>
      <c r="G66" s="143"/>
      <c r="H66" s="239"/>
      <c r="I66" s="239"/>
      <c r="J66" s="239"/>
      <c r="K66" s="240"/>
      <c r="L66" s="240"/>
      <c r="M66" s="239"/>
      <c r="N66" s="240"/>
      <c r="O66" s="240"/>
      <c r="P66" s="240"/>
      <c r="Q66" s="242"/>
      <c r="R66" s="240"/>
      <c r="S66" s="240"/>
    </row>
    <row r="67" spans="1:22" ht="63" x14ac:dyDescent="0.25">
      <c r="A67" s="135">
        <v>1</v>
      </c>
      <c r="B67" s="168"/>
      <c r="C67" s="162" t="s">
        <v>96</v>
      </c>
      <c r="D67" s="142">
        <v>1</v>
      </c>
      <c r="E67" s="142"/>
      <c r="F67" s="142"/>
      <c r="G67" s="169"/>
      <c r="H67" s="255">
        <v>300000000</v>
      </c>
      <c r="I67" s="224">
        <v>299700000</v>
      </c>
      <c r="J67" s="225">
        <v>267000000</v>
      </c>
      <c r="K67" s="224" t="s">
        <v>125</v>
      </c>
      <c r="L67" s="259" t="s">
        <v>126</v>
      </c>
      <c r="M67" s="268">
        <f>H67-J67</f>
        <v>33000000</v>
      </c>
      <c r="N67" s="226">
        <v>1</v>
      </c>
      <c r="O67" s="226"/>
      <c r="P67" s="226"/>
      <c r="Q67" s="226"/>
      <c r="R67" s="227">
        <v>1</v>
      </c>
      <c r="S67" s="296" t="s">
        <v>119</v>
      </c>
      <c r="T67" s="2"/>
    </row>
    <row r="68" spans="1:22" ht="78.75" x14ac:dyDescent="0.25">
      <c r="A68" s="135">
        <v>2</v>
      </c>
      <c r="B68" s="168"/>
      <c r="C68" s="162" t="s">
        <v>120</v>
      </c>
      <c r="D68" s="142">
        <v>1</v>
      </c>
      <c r="E68" s="142"/>
      <c r="F68" s="142"/>
      <c r="G68" s="169"/>
      <c r="H68" s="255">
        <v>225000000</v>
      </c>
      <c r="I68" s="224">
        <v>225000000</v>
      </c>
      <c r="J68" s="225">
        <v>223110000</v>
      </c>
      <c r="K68" s="313" t="s">
        <v>212</v>
      </c>
      <c r="L68" s="259" t="s">
        <v>213</v>
      </c>
      <c r="M68" s="268">
        <f>H68-J68</f>
        <v>1890000</v>
      </c>
      <c r="N68" s="226">
        <v>1</v>
      </c>
      <c r="O68" s="226"/>
      <c r="P68" s="226"/>
      <c r="Q68" s="226"/>
      <c r="R68" s="227">
        <v>1</v>
      </c>
      <c r="S68" s="296" t="s">
        <v>119</v>
      </c>
      <c r="T68" s="2"/>
    </row>
    <row r="69" spans="1:22" ht="110.25" x14ac:dyDescent="0.25">
      <c r="A69" s="135">
        <v>3</v>
      </c>
      <c r="B69" s="168"/>
      <c r="C69" s="162" t="s">
        <v>231</v>
      </c>
      <c r="D69" s="142">
        <v>1</v>
      </c>
      <c r="E69" s="142"/>
      <c r="F69" s="142"/>
      <c r="G69" s="169"/>
      <c r="H69" s="255">
        <v>518000000</v>
      </c>
      <c r="I69" s="224">
        <v>518000000</v>
      </c>
      <c r="J69" s="225">
        <v>441780000</v>
      </c>
      <c r="K69" s="313" t="s">
        <v>282</v>
      </c>
      <c r="L69" s="259" t="s">
        <v>283</v>
      </c>
      <c r="M69" s="268">
        <f>H69-J69</f>
        <v>76220000</v>
      </c>
      <c r="N69" s="226">
        <v>1</v>
      </c>
      <c r="O69" s="226"/>
      <c r="P69" s="226"/>
      <c r="Q69" s="226"/>
      <c r="R69" s="227">
        <v>1</v>
      </c>
      <c r="S69" s="230" t="s">
        <v>72</v>
      </c>
      <c r="T69" s="2"/>
    </row>
    <row r="70" spans="1:22" ht="15.75" x14ac:dyDescent="0.25">
      <c r="A70" s="135"/>
      <c r="B70" s="168"/>
      <c r="C70" s="162"/>
      <c r="D70" s="142"/>
      <c r="E70" s="142"/>
      <c r="F70" s="142"/>
      <c r="G70" s="169"/>
      <c r="H70" s="170"/>
      <c r="I70" s="171"/>
      <c r="J70" s="172"/>
      <c r="K70" s="171"/>
      <c r="L70" s="173"/>
      <c r="M70" s="173"/>
      <c r="N70" s="173"/>
      <c r="O70" s="173"/>
      <c r="P70" s="173"/>
      <c r="Q70" s="173"/>
      <c r="R70" s="135"/>
      <c r="S70" s="143"/>
      <c r="T70" s="2"/>
    </row>
    <row r="71" spans="1:22" ht="19.5" customHeight="1" x14ac:dyDescent="0.25">
      <c r="A71" s="222"/>
      <c r="B71" s="512" t="s">
        <v>20</v>
      </c>
      <c r="C71" s="513"/>
      <c r="D71" s="228">
        <f t="shared" ref="D71:S71" si="3">SUM(D67:D70)</f>
        <v>3</v>
      </c>
      <c r="E71" s="228">
        <f t="shared" si="3"/>
        <v>0</v>
      </c>
      <c r="F71" s="228">
        <f t="shared" si="3"/>
        <v>0</v>
      </c>
      <c r="G71" s="228">
        <f t="shared" si="3"/>
        <v>0</v>
      </c>
      <c r="H71" s="229">
        <f t="shared" si="3"/>
        <v>1043000000</v>
      </c>
      <c r="I71" s="229">
        <f t="shared" si="3"/>
        <v>1042700000</v>
      </c>
      <c r="J71" s="229">
        <f t="shared" si="3"/>
        <v>931890000</v>
      </c>
      <c r="K71" s="228">
        <f t="shared" si="3"/>
        <v>0</v>
      </c>
      <c r="L71" s="228">
        <f t="shared" si="3"/>
        <v>0</v>
      </c>
      <c r="M71" s="298">
        <f t="shared" si="3"/>
        <v>111110000</v>
      </c>
      <c r="N71" s="228">
        <f t="shared" si="3"/>
        <v>3</v>
      </c>
      <c r="O71" s="228">
        <f t="shared" si="3"/>
        <v>0</v>
      </c>
      <c r="P71" s="228">
        <f t="shared" si="3"/>
        <v>0</v>
      </c>
      <c r="Q71" s="228">
        <f t="shared" si="3"/>
        <v>0</v>
      </c>
      <c r="R71" s="228">
        <f t="shared" si="3"/>
        <v>3</v>
      </c>
      <c r="S71" s="228">
        <f t="shared" si="3"/>
        <v>0</v>
      </c>
      <c r="T71" s="2"/>
    </row>
    <row r="72" spans="1:22" ht="24" customHeight="1" x14ac:dyDescent="0.25">
      <c r="A72" s="253" t="s">
        <v>108</v>
      </c>
      <c r="B72" s="518" t="s">
        <v>109</v>
      </c>
      <c r="C72" s="519"/>
      <c r="D72" s="245"/>
      <c r="E72" s="245"/>
      <c r="F72" s="245"/>
      <c r="G72" s="246"/>
      <c r="H72" s="171"/>
      <c r="I72" s="171"/>
      <c r="J72" s="172"/>
      <c r="K72" s="171"/>
      <c r="L72" s="173"/>
      <c r="M72" s="173"/>
      <c r="N72" s="173"/>
      <c r="O72" s="173"/>
      <c r="P72" s="173"/>
      <c r="Q72" s="173"/>
      <c r="R72" s="135"/>
      <c r="S72" s="143"/>
      <c r="T72" s="2"/>
    </row>
    <row r="73" spans="1:22" ht="78.75" x14ac:dyDescent="0.25">
      <c r="A73" s="135">
        <v>1</v>
      </c>
      <c r="B73" s="223"/>
      <c r="C73" s="216" t="s">
        <v>110</v>
      </c>
      <c r="D73" s="245"/>
      <c r="E73" s="245"/>
      <c r="F73" s="245"/>
      <c r="G73" s="246">
        <v>1</v>
      </c>
      <c r="H73" s="171">
        <v>460000000</v>
      </c>
      <c r="I73" s="171">
        <v>305910000</v>
      </c>
      <c r="J73" s="172">
        <v>301118000</v>
      </c>
      <c r="K73" s="294" t="s">
        <v>161</v>
      </c>
      <c r="L73" s="295" t="s">
        <v>162</v>
      </c>
      <c r="M73" s="173">
        <f>H73-J73</f>
        <v>158882000</v>
      </c>
      <c r="N73" s="173">
        <v>1</v>
      </c>
      <c r="O73" s="173"/>
      <c r="P73" s="173"/>
      <c r="Q73" s="173"/>
      <c r="R73" s="135">
        <v>1</v>
      </c>
      <c r="S73" s="258" t="s">
        <v>119</v>
      </c>
      <c r="T73" s="2"/>
    </row>
    <row r="74" spans="1:22" ht="47.25" x14ac:dyDescent="0.25">
      <c r="A74" s="135">
        <v>2</v>
      </c>
      <c r="B74" s="223"/>
      <c r="C74" s="216" t="s">
        <v>131</v>
      </c>
      <c r="D74" s="245">
        <v>1</v>
      </c>
      <c r="E74" s="245"/>
      <c r="F74" s="245"/>
      <c r="G74" s="246"/>
      <c r="H74" s="171">
        <v>1050000000</v>
      </c>
      <c r="I74" s="171">
        <v>1039000000</v>
      </c>
      <c r="J74" s="172">
        <v>1016400000</v>
      </c>
      <c r="K74" s="294" t="s">
        <v>186</v>
      </c>
      <c r="L74" s="307" t="s">
        <v>187</v>
      </c>
      <c r="M74" s="173">
        <f>H74-J74</f>
        <v>33600000</v>
      </c>
      <c r="N74" s="173">
        <v>1</v>
      </c>
      <c r="O74" s="173"/>
      <c r="P74" s="173"/>
      <c r="Q74" s="173"/>
      <c r="R74" s="135">
        <v>1</v>
      </c>
      <c r="S74" s="258" t="s">
        <v>119</v>
      </c>
      <c r="T74" s="2"/>
    </row>
    <row r="75" spans="1:22" ht="22.5" customHeight="1" x14ac:dyDescent="0.25">
      <c r="A75" s="222"/>
      <c r="B75" s="247"/>
      <c r="C75" s="248"/>
      <c r="D75" s="249">
        <f t="shared" ref="D75:R75" si="4">SUM(D73:D74)</f>
        <v>1</v>
      </c>
      <c r="E75" s="249">
        <f t="shared" si="4"/>
        <v>0</v>
      </c>
      <c r="F75" s="249">
        <f t="shared" si="4"/>
        <v>0</v>
      </c>
      <c r="G75" s="249">
        <f t="shared" si="4"/>
        <v>1</v>
      </c>
      <c r="H75" s="251">
        <f t="shared" si="4"/>
        <v>1510000000</v>
      </c>
      <c r="I75" s="251">
        <f t="shared" si="4"/>
        <v>1344910000</v>
      </c>
      <c r="J75" s="251">
        <f t="shared" si="4"/>
        <v>1317518000</v>
      </c>
      <c r="K75" s="249">
        <f t="shared" si="4"/>
        <v>0</v>
      </c>
      <c r="L75" s="249">
        <f t="shared" si="4"/>
        <v>0</v>
      </c>
      <c r="M75" s="297">
        <f t="shared" si="4"/>
        <v>192482000</v>
      </c>
      <c r="N75" s="249">
        <f t="shared" si="4"/>
        <v>2</v>
      </c>
      <c r="O75" s="249">
        <f t="shared" si="4"/>
        <v>0</v>
      </c>
      <c r="P75" s="249">
        <f t="shared" si="4"/>
        <v>0</v>
      </c>
      <c r="Q75" s="249">
        <f t="shared" si="4"/>
        <v>0</v>
      </c>
      <c r="R75" s="249">
        <f t="shared" si="4"/>
        <v>2</v>
      </c>
      <c r="S75" s="222"/>
      <c r="T75" s="2"/>
    </row>
    <row r="76" spans="1:22" ht="22.5" customHeight="1" x14ac:dyDescent="0.25">
      <c r="A76" s="253" t="s">
        <v>136</v>
      </c>
      <c r="B76" s="518" t="s">
        <v>135</v>
      </c>
      <c r="C76" s="519"/>
      <c r="D76" s="245"/>
      <c r="E76" s="245"/>
      <c r="F76" s="245"/>
      <c r="G76" s="246"/>
      <c r="H76" s="171"/>
      <c r="I76" s="171"/>
      <c r="J76" s="172"/>
      <c r="K76" s="171"/>
      <c r="L76" s="173"/>
      <c r="M76" s="173"/>
      <c r="N76" s="173"/>
      <c r="O76" s="173"/>
      <c r="P76" s="173"/>
      <c r="Q76" s="173"/>
      <c r="R76" s="135"/>
      <c r="S76" s="143"/>
      <c r="T76" s="2"/>
    </row>
    <row r="77" spans="1:22" ht="78.75" x14ac:dyDescent="0.25">
      <c r="A77" s="135">
        <v>1</v>
      </c>
      <c r="B77" s="223"/>
      <c r="C77" s="216" t="s">
        <v>137</v>
      </c>
      <c r="D77" s="245"/>
      <c r="E77" s="245"/>
      <c r="F77" s="245">
        <v>1</v>
      </c>
      <c r="G77" s="246"/>
      <c r="H77" s="171">
        <v>130640000</v>
      </c>
      <c r="I77" s="171">
        <v>100110000</v>
      </c>
      <c r="J77" s="172">
        <v>99822000</v>
      </c>
      <c r="K77" s="294" t="s">
        <v>169</v>
      </c>
      <c r="L77" s="295" t="s">
        <v>170</v>
      </c>
      <c r="M77" s="173">
        <f>H77-J77</f>
        <v>30818000</v>
      </c>
      <c r="N77" s="173">
        <v>1</v>
      </c>
      <c r="O77" s="173"/>
      <c r="P77" s="173"/>
      <c r="Q77" s="173"/>
      <c r="R77" s="135">
        <v>1</v>
      </c>
      <c r="S77" s="258" t="s">
        <v>119</v>
      </c>
      <c r="T77" s="2"/>
    </row>
    <row r="78" spans="1:22" ht="63" x14ac:dyDescent="0.25">
      <c r="A78" s="135">
        <v>2</v>
      </c>
      <c r="B78" s="223"/>
      <c r="C78" s="216" t="s">
        <v>138</v>
      </c>
      <c r="D78" s="245"/>
      <c r="E78" s="245">
        <v>1</v>
      </c>
      <c r="F78" s="245"/>
      <c r="G78" s="246"/>
      <c r="H78" s="171">
        <v>4000000000</v>
      </c>
      <c r="I78" s="171">
        <v>3939800000</v>
      </c>
      <c r="J78" s="172">
        <v>3561656000</v>
      </c>
      <c r="K78" s="294" t="s">
        <v>209</v>
      </c>
      <c r="L78" s="295" t="s">
        <v>210</v>
      </c>
      <c r="M78" s="173">
        <f>H78-J78</f>
        <v>438344000</v>
      </c>
      <c r="N78" s="173">
        <v>1</v>
      </c>
      <c r="O78" s="173"/>
      <c r="P78" s="173"/>
      <c r="Q78" s="173"/>
      <c r="R78" s="135">
        <v>1</v>
      </c>
      <c r="S78" s="258" t="s">
        <v>119</v>
      </c>
      <c r="T78" s="2"/>
    </row>
    <row r="79" spans="1:22" ht="99" customHeight="1" x14ac:dyDescent="0.25">
      <c r="A79" s="135">
        <v>3</v>
      </c>
      <c r="B79" s="223"/>
      <c r="C79" s="216" t="s">
        <v>179</v>
      </c>
      <c r="D79" s="245"/>
      <c r="E79" s="245">
        <v>1</v>
      </c>
      <c r="F79" s="245"/>
      <c r="G79" s="246"/>
      <c r="H79" s="171">
        <v>1610000000</v>
      </c>
      <c r="I79" s="171">
        <v>1610000000</v>
      </c>
      <c r="J79" s="172">
        <v>1424652000</v>
      </c>
      <c r="K79" s="294" t="s">
        <v>205</v>
      </c>
      <c r="L79" s="295" t="s">
        <v>206</v>
      </c>
      <c r="M79" s="173">
        <f>H79-J79</f>
        <v>185348000</v>
      </c>
      <c r="N79" s="173">
        <v>1</v>
      </c>
      <c r="O79" s="173"/>
      <c r="P79" s="173"/>
      <c r="Q79" s="173"/>
      <c r="R79" s="135">
        <v>1</v>
      </c>
      <c r="S79" s="258" t="s">
        <v>119</v>
      </c>
      <c r="T79" s="2"/>
    </row>
    <row r="80" spans="1:22" ht="47.25" x14ac:dyDescent="0.25">
      <c r="A80" s="135">
        <v>4</v>
      </c>
      <c r="B80" s="223"/>
      <c r="C80" s="216" t="s">
        <v>314</v>
      </c>
      <c r="D80" s="245"/>
      <c r="E80" s="245">
        <v>1</v>
      </c>
      <c r="F80" s="245"/>
      <c r="G80" s="246"/>
      <c r="H80" s="171">
        <v>1650000000</v>
      </c>
      <c r="I80" s="171">
        <v>1650000000</v>
      </c>
      <c r="J80" s="172">
        <v>1444406000</v>
      </c>
      <c r="K80" s="171" t="s">
        <v>223</v>
      </c>
      <c r="L80" s="307" t="s">
        <v>224</v>
      </c>
      <c r="M80" s="173">
        <f>H80-J80</f>
        <v>205594000</v>
      </c>
      <c r="N80" s="173">
        <v>1</v>
      </c>
      <c r="O80" s="173"/>
      <c r="P80" s="173"/>
      <c r="Q80" s="173"/>
      <c r="R80" s="135">
        <v>1</v>
      </c>
      <c r="S80" s="258" t="s">
        <v>119</v>
      </c>
      <c r="T80" s="2"/>
      <c r="V80" s="369"/>
    </row>
    <row r="81" spans="1:20" ht="31.5" x14ac:dyDescent="0.25">
      <c r="A81" s="135">
        <v>5</v>
      </c>
      <c r="B81" s="223"/>
      <c r="C81" s="216" t="s">
        <v>309</v>
      </c>
      <c r="D81" s="245"/>
      <c r="E81" s="245">
        <v>1</v>
      </c>
      <c r="F81" s="245"/>
      <c r="G81" s="246"/>
      <c r="H81" s="171">
        <v>815000000</v>
      </c>
      <c r="I81" s="171">
        <v>815000000</v>
      </c>
      <c r="J81" s="172"/>
      <c r="K81" s="171"/>
      <c r="L81" s="307"/>
      <c r="M81" s="173"/>
      <c r="N81" s="173">
        <v>1</v>
      </c>
      <c r="O81" s="173"/>
      <c r="P81" s="173"/>
      <c r="Q81" s="173"/>
      <c r="R81" s="135">
        <v>1</v>
      </c>
      <c r="S81" s="138" t="s">
        <v>310</v>
      </c>
      <c r="T81" s="2"/>
    </row>
    <row r="82" spans="1:20" ht="31.5" x14ac:dyDescent="0.25">
      <c r="A82" s="135">
        <v>6</v>
      </c>
      <c r="B82" s="223"/>
      <c r="C82" s="216" t="s">
        <v>311</v>
      </c>
      <c r="D82" s="245"/>
      <c r="E82" s="245">
        <v>1</v>
      </c>
      <c r="F82" s="245"/>
      <c r="G82" s="246"/>
      <c r="H82" s="171">
        <v>500000000</v>
      </c>
      <c r="I82" s="171">
        <v>500000000</v>
      </c>
      <c r="J82" s="172"/>
      <c r="K82" s="171"/>
      <c r="L82" s="307"/>
      <c r="M82" s="173"/>
      <c r="N82" s="173">
        <v>1</v>
      </c>
      <c r="O82" s="173"/>
      <c r="P82" s="173"/>
      <c r="Q82" s="173"/>
      <c r="R82" s="135">
        <v>1</v>
      </c>
      <c r="S82" s="138" t="s">
        <v>310</v>
      </c>
      <c r="T82" s="2"/>
    </row>
    <row r="83" spans="1:20" ht="31.5" x14ac:dyDescent="0.25">
      <c r="A83" s="135">
        <v>7</v>
      </c>
      <c r="B83" s="223"/>
      <c r="C83" s="216" t="s">
        <v>312</v>
      </c>
      <c r="D83" s="245"/>
      <c r="E83" s="245">
        <v>1</v>
      </c>
      <c r="F83" s="245"/>
      <c r="G83" s="246"/>
      <c r="H83" s="171">
        <v>928500000</v>
      </c>
      <c r="I83" s="171">
        <v>928500000</v>
      </c>
      <c r="J83" s="172"/>
      <c r="K83" s="171"/>
      <c r="L83" s="307"/>
      <c r="M83" s="173"/>
      <c r="N83" s="173"/>
      <c r="O83" s="173"/>
      <c r="P83" s="173">
        <v>1</v>
      </c>
      <c r="Q83" s="173"/>
      <c r="R83" s="135">
        <v>1</v>
      </c>
      <c r="S83" s="138" t="s">
        <v>310</v>
      </c>
      <c r="T83" s="2"/>
    </row>
    <row r="84" spans="1:20" ht="15.75" x14ac:dyDescent="0.25">
      <c r="A84" s="135"/>
      <c r="B84" s="223"/>
      <c r="C84" s="216"/>
      <c r="D84" s="245"/>
      <c r="E84" s="245"/>
      <c r="F84" s="245"/>
      <c r="G84" s="246"/>
      <c r="H84" s="171"/>
      <c r="I84" s="171"/>
      <c r="J84" s="172"/>
      <c r="K84" s="171"/>
      <c r="L84" s="173"/>
      <c r="M84" s="173"/>
      <c r="N84" s="173"/>
      <c r="O84" s="173"/>
      <c r="P84" s="173"/>
      <c r="Q84" s="173"/>
      <c r="R84" s="135"/>
      <c r="S84" s="138"/>
      <c r="T84" s="2"/>
    </row>
    <row r="85" spans="1:20" ht="19.5" customHeight="1" x14ac:dyDescent="0.25">
      <c r="A85" s="222"/>
      <c r="B85" s="247"/>
      <c r="C85" s="248"/>
      <c r="D85" s="302">
        <f t="shared" ref="D85:S85" si="5">SUM(D77:D84)</f>
        <v>0</v>
      </c>
      <c r="E85" s="302">
        <f t="shared" si="5"/>
        <v>6</v>
      </c>
      <c r="F85" s="302">
        <f t="shared" si="5"/>
        <v>1</v>
      </c>
      <c r="G85" s="302">
        <f t="shared" si="5"/>
        <v>0</v>
      </c>
      <c r="H85" s="303">
        <f t="shared" si="5"/>
        <v>9634140000</v>
      </c>
      <c r="I85" s="303">
        <f t="shared" si="5"/>
        <v>9543410000</v>
      </c>
      <c r="J85" s="303">
        <f t="shared" si="5"/>
        <v>6530536000</v>
      </c>
      <c r="K85" s="303">
        <f t="shared" si="5"/>
        <v>0</v>
      </c>
      <c r="L85" s="303">
        <f t="shared" si="5"/>
        <v>0</v>
      </c>
      <c r="M85" s="303">
        <f t="shared" si="5"/>
        <v>860104000</v>
      </c>
      <c r="N85" s="303">
        <f t="shared" si="5"/>
        <v>6</v>
      </c>
      <c r="O85" s="303">
        <f t="shared" si="5"/>
        <v>0</v>
      </c>
      <c r="P85" s="303">
        <f t="shared" si="5"/>
        <v>1</v>
      </c>
      <c r="Q85" s="303">
        <f t="shared" si="5"/>
        <v>0</v>
      </c>
      <c r="R85" s="303">
        <f t="shared" si="5"/>
        <v>7</v>
      </c>
      <c r="S85" s="303">
        <f t="shared" si="5"/>
        <v>0</v>
      </c>
      <c r="T85" s="2"/>
    </row>
    <row r="86" spans="1:20" ht="21.75" customHeight="1" x14ac:dyDescent="0.25">
      <c r="A86" s="253" t="s">
        <v>156</v>
      </c>
      <c r="B86" s="518" t="s">
        <v>144</v>
      </c>
      <c r="C86" s="519"/>
      <c r="D86" s="245"/>
      <c r="E86" s="245"/>
      <c r="F86" s="245"/>
      <c r="G86" s="246"/>
      <c r="H86" s="171"/>
      <c r="I86" s="171"/>
      <c r="J86" s="172"/>
      <c r="K86" s="171"/>
      <c r="L86" s="173"/>
      <c r="M86" s="173"/>
      <c r="N86" s="173"/>
      <c r="O86" s="173"/>
      <c r="P86" s="173"/>
      <c r="Q86" s="173"/>
      <c r="R86" s="135"/>
      <c r="S86" s="138"/>
      <c r="T86" s="2"/>
    </row>
    <row r="87" spans="1:20" ht="47.25" x14ac:dyDescent="0.25">
      <c r="A87" s="135">
        <v>1</v>
      </c>
      <c r="B87" s="223"/>
      <c r="C87" s="216" t="s">
        <v>164</v>
      </c>
      <c r="D87" s="245"/>
      <c r="E87" s="245"/>
      <c r="F87" s="245">
        <v>1</v>
      </c>
      <c r="G87" s="246"/>
      <c r="H87" s="171">
        <v>550000000</v>
      </c>
      <c r="I87" s="171">
        <v>549986000</v>
      </c>
      <c r="J87" s="172">
        <v>528000000</v>
      </c>
      <c r="K87" s="294" t="s">
        <v>117</v>
      </c>
      <c r="L87" s="307" t="s">
        <v>118</v>
      </c>
      <c r="M87" s="173">
        <f>H87-J87</f>
        <v>22000000</v>
      </c>
      <c r="N87" s="173">
        <v>1</v>
      </c>
      <c r="O87" s="173"/>
      <c r="P87" s="173"/>
      <c r="Q87" s="173"/>
      <c r="R87" s="135">
        <v>1</v>
      </c>
      <c r="S87" s="258" t="s">
        <v>119</v>
      </c>
      <c r="T87" s="2"/>
    </row>
    <row r="88" spans="1:20" ht="47.25" x14ac:dyDescent="0.25">
      <c r="A88" s="135">
        <v>2</v>
      </c>
      <c r="B88" s="223"/>
      <c r="C88" s="216" t="s">
        <v>182</v>
      </c>
      <c r="D88" s="245"/>
      <c r="E88" s="245">
        <v>1</v>
      </c>
      <c r="F88" s="245"/>
      <c r="G88" s="246"/>
      <c r="H88" s="171">
        <v>24000000000</v>
      </c>
      <c r="I88" s="171">
        <v>24000000000</v>
      </c>
      <c r="J88" s="172">
        <v>21948100000</v>
      </c>
      <c r="K88" s="294" t="s">
        <v>273</v>
      </c>
      <c r="L88" s="307" t="s">
        <v>274</v>
      </c>
      <c r="M88" s="173">
        <f>H88-J88</f>
        <v>2051900000</v>
      </c>
      <c r="N88" s="173">
        <v>1</v>
      </c>
      <c r="O88" s="173"/>
      <c r="P88" s="173"/>
      <c r="Q88" s="173"/>
      <c r="R88" s="135">
        <v>1</v>
      </c>
      <c r="S88" s="138" t="s">
        <v>72</v>
      </c>
      <c r="T88" s="2"/>
    </row>
    <row r="89" spans="1:20" ht="63" x14ac:dyDescent="0.25">
      <c r="A89" s="135">
        <v>3</v>
      </c>
      <c r="B89" s="223"/>
      <c r="C89" s="216" t="s">
        <v>253</v>
      </c>
      <c r="D89" s="245"/>
      <c r="E89" s="245">
        <v>1</v>
      </c>
      <c r="F89" s="245"/>
      <c r="G89" s="246"/>
      <c r="H89" s="171">
        <v>367500000</v>
      </c>
      <c r="I89" s="171">
        <v>365000000</v>
      </c>
      <c r="J89" s="172">
        <v>262427000</v>
      </c>
      <c r="K89" s="294" t="s">
        <v>276</v>
      </c>
      <c r="L89" s="307" t="s">
        <v>277</v>
      </c>
      <c r="M89" s="173">
        <f>H89-J89</f>
        <v>105073000</v>
      </c>
      <c r="N89" s="173">
        <v>1</v>
      </c>
      <c r="O89" s="173"/>
      <c r="P89" s="173"/>
      <c r="Q89" s="173"/>
      <c r="R89" s="135">
        <v>1</v>
      </c>
      <c r="S89" s="138" t="s">
        <v>72</v>
      </c>
      <c r="T89" s="2"/>
    </row>
    <row r="90" spans="1:20" ht="15.75" x14ac:dyDescent="0.25">
      <c r="A90" s="135"/>
      <c r="B90" s="223"/>
      <c r="C90" s="216"/>
      <c r="D90" s="245"/>
      <c r="E90" s="245"/>
      <c r="F90" s="245"/>
      <c r="G90" s="246"/>
      <c r="H90" s="171"/>
      <c r="I90" s="171"/>
      <c r="J90" s="172"/>
      <c r="K90" s="171"/>
      <c r="L90" s="173"/>
      <c r="M90" s="173"/>
      <c r="N90" s="173"/>
      <c r="O90" s="173"/>
      <c r="P90" s="173"/>
      <c r="Q90" s="173"/>
      <c r="R90" s="135"/>
      <c r="S90" s="138"/>
      <c r="T90" s="2"/>
    </row>
    <row r="91" spans="1:20" ht="21.75" customHeight="1" x14ac:dyDescent="0.25">
      <c r="A91" s="222"/>
      <c r="B91" s="247"/>
      <c r="C91" s="248"/>
      <c r="D91" s="251">
        <f t="shared" ref="D91:S91" si="6">SUM(D87:D90)</f>
        <v>0</v>
      </c>
      <c r="E91" s="251">
        <f t="shared" si="6"/>
        <v>2</v>
      </c>
      <c r="F91" s="251">
        <f t="shared" si="6"/>
        <v>1</v>
      </c>
      <c r="G91" s="251">
        <f t="shared" si="6"/>
        <v>0</v>
      </c>
      <c r="H91" s="251">
        <f t="shared" si="6"/>
        <v>24917500000</v>
      </c>
      <c r="I91" s="251">
        <f t="shared" si="6"/>
        <v>24914986000</v>
      </c>
      <c r="J91" s="251">
        <f t="shared" si="6"/>
        <v>22738527000</v>
      </c>
      <c r="K91" s="251">
        <f t="shared" si="6"/>
        <v>0</v>
      </c>
      <c r="L91" s="251">
        <f t="shared" si="6"/>
        <v>0</v>
      </c>
      <c r="M91" s="251">
        <f t="shared" si="6"/>
        <v>2178973000</v>
      </c>
      <c r="N91" s="251">
        <f t="shared" si="6"/>
        <v>3</v>
      </c>
      <c r="O91" s="251">
        <f t="shared" si="6"/>
        <v>0</v>
      </c>
      <c r="P91" s="251">
        <f t="shared" si="6"/>
        <v>0</v>
      </c>
      <c r="Q91" s="251">
        <f t="shared" si="6"/>
        <v>0</v>
      </c>
      <c r="R91" s="251">
        <f t="shared" si="6"/>
        <v>3</v>
      </c>
      <c r="S91" s="251">
        <f t="shared" si="6"/>
        <v>0</v>
      </c>
      <c r="T91" s="2"/>
    </row>
    <row r="92" spans="1:20" ht="41.25" customHeight="1" x14ac:dyDescent="0.25">
      <c r="A92" s="253" t="s">
        <v>188</v>
      </c>
      <c r="B92" s="516" t="s">
        <v>189</v>
      </c>
      <c r="C92" s="517"/>
      <c r="D92" s="245"/>
      <c r="E92" s="245"/>
      <c r="F92" s="245"/>
      <c r="G92" s="246"/>
      <c r="H92" s="171"/>
      <c r="I92" s="171"/>
      <c r="J92" s="172"/>
      <c r="K92" s="171"/>
      <c r="L92" s="173"/>
      <c r="M92" s="173"/>
      <c r="N92" s="173"/>
      <c r="O92" s="173"/>
      <c r="P92" s="173"/>
      <c r="Q92" s="173"/>
      <c r="R92" s="135"/>
      <c r="S92" s="138"/>
      <c r="T92" s="2"/>
    </row>
    <row r="93" spans="1:20" ht="94.5" x14ac:dyDescent="0.25">
      <c r="A93" s="135">
        <v>1</v>
      </c>
      <c r="B93" s="223"/>
      <c r="C93" s="216" t="s">
        <v>190</v>
      </c>
      <c r="D93" s="245"/>
      <c r="E93" s="245">
        <v>1</v>
      </c>
      <c r="F93" s="245"/>
      <c r="G93" s="246"/>
      <c r="H93" s="171">
        <v>600000000</v>
      </c>
      <c r="I93" s="171">
        <v>600000000</v>
      </c>
      <c r="J93" s="172">
        <v>517860000</v>
      </c>
      <c r="K93" s="294" t="s">
        <v>239</v>
      </c>
      <c r="L93" s="295" t="s">
        <v>240</v>
      </c>
      <c r="M93" s="173">
        <f>H93-J93</f>
        <v>82140000</v>
      </c>
      <c r="N93" s="173"/>
      <c r="O93" s="173"/>
      <c r="P93" s="173">
        <v>1</v>
      </c>
      <c r="Q93" s="173"/>
      <c r="R93" s="135">
        <v>1</v>
      </c>
      <c r="S93" s="258" t="s">
        <v>119</v>
      </c>
      <c r="T93" s="2"/>
    </row>
    <row r="94" spans="1:20" ht="94.5" x14ac:dyDescent="0.25">
      <c r="A94" s="135">
        <v>2</v>
      </c>
      <c r="B94" s="223"/>
      <c r="C94" s="216" t="s">
        <v>220</v>
      </c>
      <c r="D94" s="245"/>
      <c r="E94" s="245"/>
      <c r="F94" s="245">
        <v>1</v>
      </c>
      <c r="G94" s="246"/>
      <c r="H94" s="171">
        <v>100000000</v>
      </c>
      <c r="I94" s="171">
        <v>100000000</v>
      </c>
      <c r="J94" s="172">
        <v>99258500</v>
      </c>
      <c r="K94" s="294" t="s">
        <v>263</v>
      </c>
      <c r="L94" s="295" t="s">
        <v>264</v>
      </c>
      <c r="M94" s="173">
        <f>H94-J94</f>
        <v>741500</v>
      </c>
      <c r="N94" s="173"/>
      <c r="O94" s="173">
        <v>1</v>
      </c>
      <c r="P94" s="173"/>
      <c r="Q94" s="173"/>
      <c r="R94" s="135">
        <v>1</v>
      </c>
      <c r="S94" s="258" t="s">
        <v>119</v>
      </c>
      <c r="T94" s="2"/>
    </row>
    <row r="95" spans="1:20" ht="47.25" x14ac:dyDescent="0.25">
      <c r="A95" s="135">
        <v>3</v>
      </c>
      <c r="B95" s="223"/>
      <c r="C95" s="216" t="s">
        <v>235</v>
      </c>
      <c r="D95" s="245"/>
      <c r="E95" s="245">
        <v>1</v>
      </c>
      <c r="F95" s="245"/>
      <c r="G95" s="246"/>
      <c r="H95" s="171">
        <v>3073575000</v>
      </c>
      <c r="I95" s="171">
        <v>3073575000</v>
      </c>
      <c r="J95" s="172">
        <v>2854790000</v>
      </c>
      <c r="K95" s="171" t="s">
        <v>302</v>
      </c>
      <c r="L95" s="307" t="s">
        <v>303</v>
      </c>
      <c r="M95" s="173">
        <f>H95-J95</f>
        <v>218785000</v>
      </c>
      <c r="N95" s="173">
        <v>1</v>
      </c>
      <c r="O95" s="173"/>
      <c r="P95" s="173"/>
      <c r="Q95" s="173"/>
      <c r="R95" s="135">
        <v>1</v>
      </c>
      <c r="S95" s="138" t="s">
        <v>76</v>
      </c>
      <c r="T95" s="2"/>
    </row>
    <row r="96" spans="1:20" ht="31.5" x14ac:dyDescent="0.25">
      <c r="A96" s="135">
        <v>4</v>
      </c>
      <c r="B96" s="223"/>
      <c r="C96" s="216" t="s">
        <v>254</v>
      </c>
      <c r="D96" s="245"/>
      <c r="E96" s="245">
        <v>1</v>
      </c>
      <c r="F96" s="245"/>
      <c r="G96" s="246"/>
      <c r="H96" s="171">
        <v>5800000000</v>
      </c>
      <c r="I96" s="171">
        <v>5800000000</v>
      </c>
      <c r="J96" s="172"/>
      <c r="K96" s="171"/>
      <c r="L96" s="173"/>
      <c r="M96" s="173"/>
      <c r="N96" s="173"/>
      <c r="O96" s="173">
        <v>1</v>
      </c>
      <c r="P96" s="173"/>
      <c r="Q96" s="173">
        <v>1</v>
      </c>
      <c r="R96" s="135"/>
      <c r="S96" s="138" t="s">
        <v>81</v>
      </c>
      <c r="T96" s="2"/>
    </row>
    <row r="97" spans="1:20" ht="47.25" x14ac:dyDescent="0.25">
      <c r="A97" s="135">
        <v>5</v>
      </c>
      <c r="B97" s="223"/>
      <c r="C97" s="216" t="s">
        <v>256</v>
      </c>
      <c r="D97" s="245"/>
      <c r="E97" s="245"/>
      <c r="F97" s="245">
        <v>1</v>
      </c>
      <c r="G97" s="246"/>
      <c r="H97" s="171">
        <v>340000000</v>
      </c>
      <c r="I97" s="171">
        <v>339999000</v>
      </c>
      <c r="J97" s="172"/>
      <c r="K97" s="171"/>
      <c r="L97" s="173"/>
      <c r="M97" s="173"/>
      <c r="N97" s="173">
        <v>1</v>
      </c>
      <c r="O97" s="173"/>
      <c r="P97" s="173"/>
      <c r="Q97" s="173">
        <v>1</v>
      </c>
      <c r="R97" s="135"/>
      <c r="S97" s="138" t="s">
        <v>50</v>
      </c>
      <c r="T97" s="2"/>
    </row>
    <row r="98" spans="1:20" ht="15.75" x14ac:dyDescent="0.25">
      <c r="A98" s="135"/>
      <c r="B98" s="223"/>
      <c r="C98" s="216"/>
      <c r="D98" s="245"/>
      <c r="E98" s="245"/>
      <c r="F98" s="245"/>
      <c r="G98" s="246"/>
      <c r="H98" s="171"/>
      <c r="I98" s="171"/>
      <c r="J98" s="172"/>
      <c r="K98" s="171"/>
      <c r="L98" s="173"/>
      <c r="M98" s="173"/>
      <c r="N98" s="173"/>
      <c r="O98" s="173"/>
      <c r="P98" s="173"/>
      <c r="Q98" s="173"/>
      <c r="R98" s="135"/>
      <c r="S98" s="138"/>
      <c r="T98" s="2"/>
    </row>
    <row r="99" spans="1:20" ht="22.5" customHeight="1" x14ac:dyDescent="0.25">
      <c r="A99" s="222"/>
      <c r="B99" s="247"/>
      <c r="C99" s="248"/>
      <c r="D99" s="251">
        <f t="shared" ref="D99:S99" si="7">SUM(D93:D98)</f>
        <v>0</v>
      </c>
      <c r="E99" s="251">
        <f t="shared" si="7"/>
        <v>3</v>
      </c>
      <c r="F99" s="251">
        <f t="shared" si="7"/>
        <v>2</v>
      </c>
      <c r="G99" s="251">
        <f t="shared" si="7"/>
        <v>0</v>
      </c>
      <c r="H99" s="251">
        <f t="shared" si="7"/>
        <v>9913575000</v>
      </c>
      <c r="I99" s="251">
        <f t="shared" si="7"/>
        <v>9913574000</v>
      </c>
      <c r="J99" s="251">
        <f t="shared" si="7"/>
        <v>3471908500</v>
      </c>
      <c r="K99" s="251">
        <f t="shared" si="7"/>
        <v>0</v>
      </c>
      <c r="L99" s="251">
        <f t="shared" si="7"/>
        <v>0</v>
      </c>
      <c r="M99" s="251">
        <f t="shared" si="7"/>
        <v>301666500</v>
      </c>
      <c r="N99" s="251">
        <f t="shared" si="7"/>
        <v>2</v>
      </c>
      <c r="O99" s="251">
        <f t="shared" si="7"/>
        <v>2</v>
      </c>
      <c r="P99" s="251">
        <f t="shared" si="7"/>
        <v>1</v>
      </c>
      <c r="Q99" s="251">
        <f t="shared" si="7"/>
        <v>2</v>
      </c>
      <c r="R99" s="251">
        <f t="shared" si="7"/>
        <v>3</v>
      </c>
      <c r="S99" s="251">
        <f t="shared" si="7"/>
        <v>0</v>
      </c>
      <c r="T99" s="2"/>
    </row>
    <row r="100" spans="1:20" ht="58.5" customHeight="1" x14ac:dyDescent="0.25">
      <c r="A100" s="252" t="s">
        <v>259</v>
      </c>
      <c r="B100" s="581" t="s">
        <v>249</v>
      </c>
      <c r="C100" s="582"/>
      <c r="D100" s="309"/>
      <c r="E100" s="309"/>
      <c r="F100" s="309"/>
      <c r="G100" s="309"/>
      <c r="H100" s="309"/>
      <c r="I100" s="309"/>
      <c r="J100" s="309"/>
      <c r="K100" s="309"/>
      <c r="L100" s="309"/>
      <c r="M100" s="309"/>
      <c r="N100" s="309"/>
      <c r="O100" s="309"/>
      <c r="P100" s="309"/>
      <c r="Q100" s="309"/>
      <c r="R100" s="309"/>
      <c r="S100" s="309"/>
      <c r="T100" s="2"/>
    </row>
    <row r="101" spans="1:20" ht="126" x14ac:dyDescent="0.25">
      <c r="A101" s="143">
        <v>1</v>
      </c>
      <c r="B101" s="308"/>
      <c r="C101" s="147" t="s">
        <v>260</v>
      </c>
      <c r="D101" s="309">
        <v>1</v>
      </c>
      <c r="E101" s="309"/>
      <c r="F101" s="309"/>
      <c r="G101" s="309"/>
      <c r="H101" s="309">
        <v>700000000</v>
      </c>
      <c r="I101" s="309">
        <v>639821600</v>
      </c>
      <c r="J101" s="309">
        <v>563475000</v>
      </c>
      <c r="K101" s="309" t="s">
        <v>307</v>
      </c>
      <c r="L101" s="309" t="s">
        <v>308</v>
      </c>
      <c r="M101" s="309">
        <f>H101-J101</f>
        <v>136525000</v>
      </c>
      <c r="N101" s="309">
        <v>1</v>
      </c>
      <c r="O101" s="309"/>
      <c r="P101" s="309"/>
      <c r="Q101" s="309"/>
      <c r="R101" s="309">
        <v>1</v>
      </c>
      <c r="S101" s="330" t="s">
        <v>76</v>
      </c>
      <c r="T101" s="2"/>
    </row>
    <row r="102" spans="1:20" ht="30" customHeight="1" x14ac:dyDescent="0.25">
      <c r="A102" s="222"/>
      <c r="B102" s="247"/>
      <c r="C102" s="248"/>
      <c r="D102" s="251">
        <f t="shared" ref="D102:R102" si="8">SUM(D101)</f>
        <v>1</v>
      </c>
      <c r="E102" s="251">
        <f t="shared" si="8"/>
        <v>0</v>
      </c>
      <c r="F102" s="251">
        <f t="shared" si="8"/>
        <v>0</v>
      </c>
      <c r="G102" s="251">
        <f t="shared" si="8"/>
        <v>0</v>
      </c>
      <c r="H102" s="251">
        <f t="shared" si="8"/>
        <v>700000000</v>
      </c>
      <c r="I102" s="251">
        <f t="shared" si="8"/>
        <v>639821600</v>
      </c>
      <c r="J102" s="251">
        <f t="shared" si="8"/>
        <v>563475000</v>
      </c>
      <c r="K102" s="251">
        <f t="shared" si="8"/>
        <v>0</v>
      </c>
      <c r="L102" s="251">
        <f t="shared" si="8"/>
        <v>0</v>
      </c>
      <c r="M102" s="251">
        <f t="shared" si="8"/>
        <v>136525000</v>
      </c>
      <c r="N102" s="251">
        <f t="shared" si="8"/>
        <v>1</v>
      </c>
      <c r="O102" s="251">
        <f t="shared" si="8"/>
        <v>0</v>
      </c>
      <c r="P102" s="251">
        <f t="shared" si="8"/>
        <v>0</v>
      </c>
      <c r="Q102" s="251">
        <f t="shared" si="8"/>
        <v>0</v>
      </c>
      <c r="R102" s="251">
        <f t="shared" si="8"/>
        <v>1</v>
      </c>
      <c r="S102" s="251"/>
      <c r="T102" s="2"/>
    </row>
    <row r="103" spans="1:20" ht="28.5" customHeight="1" x14ac:dyDescent="0.25">
      <c r="A103" s="143" t="s">
        <v>295</v>
      </c>
      <c r="B103" s="514" t="s">
        <v>145</v>
      </c>
      <c r="C103" s="515"/>
      <c r="D103" s="309"/>
      <c r="E103" s="309"/>
      <c r="F103" s="309"/>
      <c r="G103" s="309"/>
      <c r="H103" s="309"/>
      <c r="I103" s="309"/>
      <c r="J103" s="309"/>
      <c r="K103" s="309"/>
      <c r="L103" s="309"/>
      <c r="M103" s="309"/>
      <c r="N103" s="309"/>
      <c r="O103" s="309"/>
      <c r="P103" s="309"/>
      <c r="Q103" s="309"/>
      <c r="R103" s="309"/>
      <c r="S103" s="309"/>
      <c r="T103" s="2"/>
    </row>
    <row r="104" spans="1:20" ht="47.25" x14ac:dyDescent="0.25">
      <c r="A104" s="143">
        <v>1</v>
      </c>
      <c r="B104" s="308"/>
      <c r="C104" s="147" t="s">
        <v>296</v>
      </c>
      <c r="D104" s="309">
        <v>1</v>
      </c>
      <c r="E104" s="309"/>
      <c r="F104" s="309"/>
      <c r="G104" s="309"/>
      <c r="H104" s="309">
        <v>450000000</v>
      </c>
      <c r="I104" s="309">
        <v>448594582</v>
      </c>
      <c r="J104" s="309"/>
      <c r="K104" s="309"/>
      <c r="L104" s="309"/>
      <c r="M104" s="309"/>
      <c r="N104" s="309">
        <v>1</v>
      </c>
      <c r="O104" s="309"/>
      <c r="P104" s="309"/>
      <c r="Q104" s="309">
        <v>1</v>
      </c>
      <c r="R104" s="309"/>
      <c r="S104" s="330" t="s">
        <v>134</v>
      </c>
      <c r="T104" s="2"/>
    </row>
    <row r="105" spans="1:20" ht="47.25" x14ac:dyDescent="0.25">
      <c r="A105" s="143">
        <v>2</v>
      </c>
      <c r="B105" s="308"/>
      <c r="C105" s="147" t="s">
        <v>306</v>
      </c>
      <c r="D105" s="309"/>
      <c r="E105" s="309">
        <v>1</v>
      </c>
      <c r="F105" s="309"/>
      <c r="G105" s="309"/>
      <c r="H105" s="309">
        <v>872000000</v>
      </c>
      <c r="I105" s="309">
        <v>872000000</v>
      </c>
      <c r="J105" s="309"/>
      <c r="K105" s="309"/>
      <c r="L105" s="309"/>
      <c r="M105" s="309"/>
      <c r="N105" s="309">
        <v>1</v>
      </c>
      <c r="O105" s="309"/>
      <c r="P105" s="309"/>
      <c r="Q105" s="309">
        <v>1</v>
      </c>
      <c r="R105" s="309"/>
      <c r="S105" s="330" t="s">
        <v>36</v>
      </c>
      <c r="T105" s="2"/>
    </row>
    <row r="106" spans="1:20" ht="15.75" x14ac:dyDescent="0.25">
      <c r="A106" s="143"/>
      <c r="B106" s="308"/>
      <c r="C106" s="147"/>
      <c r="D106" s="309"/>
      <c r="E106" s="309"/>
      <c r="F106" s="309"/>
      <c r="G106" s="309"/>
      <c r="H106" s="309"/>
      <c r="I106" s="309"/>
      <c r="J106" s="309"/>
      <c r="K106" s="309"/>
      <c r="L106" s="309"/>
      <c r="M106" s="309"/>
      <c r="N106" s="309"/>
      <c r="O106" s="309"/>
      <c r="P106" s="309"/>
      <c r="Q106" s="309"/>
      <c r="R106" s="309"/>
      <c r="S106" s="309"/>
      <c r="T106" s="2"/>
    </row>
    <row r="107" spans="1:20" ht="21.75" customHeight="1" x14ac:dyDescent="0.25">
      <c r="A107" s="222"/>
      <c r="B107" s="247"/>
      <c r="C107" s="248"/>
      <c r="D107" s="251">
        <f t="shared" ref="D107:R107" si="9">SUM(D104:D106)</f>
        <v>1</v>
      </c>
      <c r="E107" s="251">
        <f t="shared" si="9"/>
        <v>1</v>
      </c>
      <c r="F107" s="251">
        <f t="shared" si="9"/>
        <v>0</v>
      </c>
      <c r="G107" s="251">
        <f t="shared" si="9"/>
        <v>0</v>
      </c>
      <c r="H107" s="251">
        <f t="shared" si="9"/>
        <v>1322000000</v>
      </c>
      <c r="I107" s="251">
        <f t="shared" si="9"/>
        <v>1320594582</v>
      </c>
      <c r="J107" s="251">
        <f t="shared" si="9"/>
        <v>0</v>
      </c>
      <c r="K107" s="251">
        <f t="shared" si="9"/>
        <v>0</v>
      </c>
      <c r="L107" s="251">
        <f t="shared" si="9"/>
        <v>0</v>
      </c>
      <c r="M107" s="251">
        <f t="shared" si="9"/>
        <v>0</v>
      </c>
      <c r="N107" s="251">
        <f t="shared" si="9"/>
        <v>2</v>
      </c>
      <c r="O107" s="251">
        <f t="shared" si="9"/>
        <v>0</v>
      </c>
      <c r="P107" s="251">
        <f t="shared" si="9"/>
        <v>0</v>
      </c>
      <c r="Q107" s="251">
        <f t="shared" si="9"/>
        <v>2</v>
      </c>
      <c r="R107" s="251">
        <f t="shared" si="9"/>
        <v>0</v>
      </c>
      <c r="S107" s="251"/>
      <c r="T107" s="2"/>
    </row>
    <row r="108" spans="1:20" ht="15.75" x14ac:dyDescent="0.25">
      <c r="A108" s="135"/>
      <c r="B108" s="168"/>
      <c r="C108" s="216"/>
      <c r="D108" s="245"/>
      <c r="E108" s="245"/>
      <c r="F108" s="245"/>
      <c r="G108" s="246"/>
      <c r="H108" s="171"/>
      <c r="I108" s="171"/>
      <c r="J108" s="172"/>
      <c r="K108" s="171"/>
      <c r="L108" s="173"/>
      <c r="M108" s="173"/>
      <c r="N108" s="173"/>
      <c r="O108" s="173"/>
      <c r="P108" s="173"/>
      <c r="Q108" s="173"/>
      <c r="R108" s="135"/>
      <c r="S108" s="143"/>
      <c r="T108" s="2"/>
    </row>
    <row r="109" spans="1:20" ht="23.25" customHeight="1" x14ac:dyDescent="0.25">
      <c r="A109" s="174"/>
      <c r="B109" s="536" t="s">
        <v>21</v>
      </c>
      <c r="C109" s="537"/>
      <c r="D109" s="175">
        <f t="shared" ref="D109:S109" si="10">D65+D60+D71+D75+D91+D85+D99+D102+D107</f>
        <v>7</v>
      </c>
      <c r="E109" s="175">
        <f t="shared" si="10"/>
        <v>52</v>
      </c>
      <c r="F109" s="175">
        <f t="shared" si="10"/>
        <v>13</v>
      </c>
      <c r="G109" s="175">
        <f t="shared" si="10"/>
        <v>1</v>
      </c>
      <c r="H109" s="175">
        <f t="shared" si="10"/>
        <v>195693897000</v>
      </c>
      <c r="I109" s="175">
        <f t="shared" si="10"/>
        <v>195102318682</v>
      </c>
      <c r="J109" s="175">
        <f t="shared" si="10"/>
        <v>168045044500</v>
      </c>
      <c r="K109" s="175">
        <f t="shared" si="10"/>
        <v>0</v>
      </c>
      <c r="L109" s="175">
        <f t="shared" si="10"/>
        <v>0</v>
      </c>
      <c r="M109" s="175">
        <f t="shared" si="10"/>
        <v>12832352500</v>
      </c>
      <c r="N109" s="175">
        <f t="shared" si="10"/>
        <v>63</v>
      </c>
      <c r="O109" s="175">
        <f t="shared" si="10"/>
        <v>2</v>
      </c>
      <c r="P109" s="175">
        <f t="shared" si="10"/>
        <v>8</v>
      </c>
      <c r="Q109" s="175">
        <f t="shared" si="10"/>
        <v>12</v>
      </c>
      <c r="R109" s="175">
        <f t="shared" si="10"/>
        <v>61</v>
      </c>
      <c r="S109" s="175">
        <f t="shared" si="10"/>
        <v>0</v>
      </c>
      <c r="T109" s="2"/>
    </row>
    <row r="110" spans="1:20" ht="23.25" customHeight="1" x14ac:dyDescent="0.25">
      <c r="A110" s="174"/>
      <c r="B110" s="534" t="s">
        <v>28</v>
      </c>
      <c r="C110" s="535"/>
      <c r="D110" s="176"/>
      <c r="E110" s="538">
        <f>D109+E109+F109+G109</f>
        <v>73</v>
      </c>
      <c r="F110" s="538"/>
      <c r="G110" s="177"/>
      <c r="H110" s="178"/>
      <c r="I110" s="178" t="s">
        <v>70</v>
      </c>
      <c r="J110" s="179"/>
      <c r="K110" s="178"/>
      <c r="L110" s="180"/>
      <c r="M110" s="180"/>
      <c r="N110" s="181"/>
      <c r="O110" s="182">
        <f>N109+O109+P109</f>
        <v>73</v>
      </c>
      <c r="P110" s="183"/>
      <c r="Q110" s="510">
        <f>Q109+R109</f>
        <v>73</v>
      </c>
      <c r="R110" s="511"/>
      <c r="S110" s="87"/>
      <c r="T110" s="2"/>
    </row>
    <row r="111" spans="1:20" ht="15.75" x14ac:dyDescent="0.25">
      <c r="A111" s="184"/>
      <c r="B111" s="185"/>
      <c r="C111" s="186"/>
      <c r="D111" s="187"/>
      <c r="E111" s="187"/>
      <c r="F111" s="187"/>
      <c r="G111" s="188"/>
      <c r="H111" s="189"/>
      <c r="I111" s="189"/>
      <c r="J111" s="190"/>
      <c r="K111" s="190"/>
      <c r="L111" s="191"/>
      <c r="M111" s="191"/>
      <c r="N111" s="191"/>
      <c r="O111" s="191"/>
      <c r="P111" s="191"/>
      <c r="Q111" s="191"/>
      <c r="R111" s="187"/>
      <c r="S111" s="187"/>
      <c r="T111" s="2"/>
    </row>
    <row r="112" spans="1:20" ht="15.75" x14ac:dyDescent="0.25">
      <c r="A112" s="184"/>
      <c r="B112" s="185"/>
      <c r="C112" s="186"/>
      <c r="D112" s="187"/>
      <c r="E112" s="187"/>
      <c r="F112" s="187"/>
      <c r="G112" s="188"/>
      <c r="H112" s="189"/>
      <c r="I112" s="189"/>
      <c r="J112" s="190"/>
      <c r="K112" s="190"/>
      <c r="L112" s="191"/>
      <c r="M112" s="191"/>
      <c r="N112" s="191"/>
      <c r="O112" s="191"/>
      <c r="P112" s="191"/>
      <c r="Q112" s="191"/>
      <c r="R112" s="187"/>
      <c r="S112" s="187"/>
      <c r="T112" s="2"/>
    </row>
    <row r="113" spans="1:20" ht="15.75" x14ac:dyDescent="0.25">
      <c r="A113" s="184"/>
      <c r="B113" s="185"/>
      <c r="C113" s="186"/>
      <c r="D113" s="187"/>
      <c r="E113" s="187"/>
      <c r="F113" s="187"/>
      <c r="G113" s="187"/>
      <c r="H113" s="192"/>
      <c r="I113" s="193"/>
      <c r="J113" s="193"/>
      <c r="K113" s="191"/>
      <c r="L113" s="193"/>
      <c r="M113" s="193"/>
      <c r="N113" s="193"/>
      <c r="O113" s="193"/>
      <c r="P113" s="193"/>
      <c r="Q113" s="193"/>
      <c r="R113" s="194"/>
      <c r="S113" s="194"/>
      <c r="T113" s="2"/>
    </row>
    <row r="114" spans="1:20" ht="15.75" x14ac:dyDescent="0.25">
      <c r="A114" s="580" t="s">
        <v>55</v>
      </c>
      <c r="B114" s="580"/>
      <c r="C114" s="195" t="s">
        <v>20</v>
      </c>
      <c r="D114" s="187"/>
      <c r="E114" s="187"/>
      <c r="F114" s="187"/>
      <c r="G114" s="187"/>
      <c r="H114" s="196"/>
      <c r="I114" s="196"/>
      <c r="J114" s="196"/>
      <c r="K114" s="191"/>
      <c r="L114" s="197"/>
      <c r="M114" s="532" t="s">
        <v>78</v>
      </c>
      <c r="N114" s="532"/>
      <c r="O114" s="532"/>
      <c r="P114" s="532"/>
      <c r="Q114" s="532"/>
      <c r="R114" s="532"/>
      <c r="S114" s="194"/>
      <c r="T114" s="2"/>
    </row>
    <row r="115" spans="1:20" ht="15.75" x14ac:dyDescent="0.25">
      <c r="A115" s="198" t="s">
        <v>64</v>
      </c>
      <c r="B115" s="199" t="s">
        <v>56</v>
      </c>
      <c r="C115" s="364">
        <f>D109</f>
        <v>7</v>
      </c>
      <c r="D115" s="187"/>
      <c r="E115" s="187"/>
      <c r="F115" s="187"/>
      <c r="G115" s="187"/>
      <c r="H115" s="201"/>
      <c r="I115" s="201"/>
      <c r="J115" s="202"/>
      <c r="K115" s="191"/>
      <c r="M115" s="528" t="s">
        <v>79</v>
      </c>
      <c r="N115" s="528"/>
      <c r="O115" s="528"/>
      <c r="P115" s="528"/>
      <c r="Q115" s="528"/>
      <c r="R115" s="528"/>
      <c r="S115" s="194"/>
      <c r="T115" s="2"/>
    </row>
    <row r="116" spans="1:20" ht="15.75" x14ac:dyDescent="0.25">
      <c r="A116" s="198" t="s">
        <v>65</v>
      </c>
      <c r="B116" s="199" t="s">
        <v>57</v>
      </c>
      <c r="C116" s="364">
        <f>E109</f>
        <v>52</v>
      </c>
      <c r="D116" s="187"/>
      <c r="E116" s="187"/>
      <c r="F116" s="187"/>
      <c r="G116" s="187"/>
      <c r="H116" s="201"/>
      <c r="I116" s="201"/>
      <c r="J116" s="203"/>
      <c r="K116" s="191"/>
      <c r="M116" s="185"/>
      <c r="N116" s="185"/>
      <c r="O116" s="185"/>
      <c r="P116" s="185"/>
      <c r="Q116" s="185"/>
      <c r="R116" s="194"/>
      <c r="S116" s="194"/>
      <c r="T116" s="2"/>
    </row>
    <row r="117" spans="1:20" ht="31.5" x14ac:dyDescent="0.25">
      <c r="A117" s="204" t="s">
        <v>66</v>
      </c>
      <c r="B117" s="205" t="s">
        <v>58</v>
      </c>
      <c r="C117" s="364">
        <f>F109</f>
        <v>13</v>
      </c>
      <c r="D117" s="206"/>
      <c r="E117" s="206"/>
      <c r="F117" s="206"/>
      <c r="G117" s="187"/>
      <c r="H117" s="190"/>
      <c r="I117" s="190"/>
      <c r="J117" s="190"/>
      <c r="K117" s="190"/>
      <c r="M117" s="185"/>
      <c r="N117" s="185"/>
      <c r="O117" s="185"/>
      <c r="P117" s="185"/>
      <c r="Q117" s="185"/>
      <c r="R117" s="194"/>
      <c r="S117" s="194"/>
      <c r="T117" s="2"/>
    </row>
    <row r="118" spans="1:20" ht="15.75" x14ac:dyDescent="0.25">
      <c r="A118" s="204" t="s">
        <v>67</v>
      </c>
      <c r="B118" s="205" t="s">
        <v>59</v>
      </c>
      <c r="C118" s="364">
        <f>G109</f>
        <v>1</v>
      </c>
      <c r="D118" s="206"/>
      <c r="E118" s="206"/>
      <c r="F118" s="206"/>
      <c r="G118" s="187"/>
      <c r="H118" s="197"/>
      <c r="I118" s="197"/>
      <c r="J118" s="192"/>
      <c r="K118" s="192"/>
      <c r="M118" s="185"/>
      <c r="N118" s="185"/>
      <c r="O118" s="185"/>
      <c r="P118" s="185"/>
      <c r="Q118" s="185"/>
      <c r="R118" s="194"/>
      <c r="S118" s="194"/>
      <c r="T118" s="2"/>
    </row>
    <row r="119" spans="1:20" ht="15.75" x14ac:dyDescent="0.25">
      <c r="A119" s="207"/>
      <c r="B119" s="167" t="s">
        <v>20</v>
      </c>
      <c r="C119" s="365">
        <f>SUM(C115:C118)</f>
        <v>73</v>
      </c>
      <c r="D119" s="209"/>
      <c r="E119" s="209"/>
      <c r="F119" s="209"/>
      <c r="G119" s="210"/>
      <c r="H119" s="192"/>
      <c r="I119" s="192"/>
      <c r="J119" s="192"/>
      <c r="K119" s="192"/>
      <c r="M119" s="526" t="s">
        <v>32</v>
      </c>
      <c r="N119" s="526"/>
      <c r="O119" s="526"/>
      <c r="P119" s="526"/>
      <c r="Q119" s="526"/>
      <c r="R119" s="526"/>
      <c r="S119" s="194"/>
      <c r="T119" s="2"/>
    </row>
    <row r="120" spans="1:20" ht="15.75" x14ac:dyDescent="0.25">
      <c r="A120" s="197"/>
      <c r="B120" s="185"/>
      <c r="C120" s="186"/>
      <c r="D120" s="187"/>
      <c r="E120" s="187"/>
      <c r="F120" s="187"/>
      <c r="G120" s="211"/>
      <c r="H120" s="192"/>
      <c r="I120" s="192"/>
      <c r="J120" s="212"/>
      <c r="K120" s="213"/>
      <c r="M120" s="532" t="s">
        <v>33</v>
      </c>
      <c r="N120" s="532"/>
      <c r="O120" s="532"/>
      <c r="P120" s="532"/>
      <c r="Q120" s="532"/>
      <c r="R120" s="532"/>
      <c r="S120" s="194"/>
      <c r="T120" s="2"/>
    </row>
    <row r="121" spans="1:20" ht="15.75" x14ac:dyDescent="0.25">
      <c r="A121" s="197"/>
      <c r="B121" s="186"/>
      <c r="C121" s="186"/>
      <c r="D121" s="187"/>
      <c r="E121" s="187"/>
      <c r="F121" s="187"/>
      <c r="G121" s="214"/>
      <c r="H121" s="215"/>
      <c r="I121" s="186"/>
      <c r="J121" s="186"/>
      <c r="K121" s="186"/>
      <c r="M121" s="215"/>
      <c r="N121" s="187"/>
      <c r="O121" s="187"/>
      <c r="P121" s="187"/>
      <c r="Q121" s="187"/>
      <c r="R121" s="186"/>
      <c r="S121" s="186"/>
      <c r="T121" s="2"/>
    </row>
    <row r="122" spans="1:20" ht="15.75" x14ac:dyDescent="0.25">
      <c r="A122" s="197"/>
      <c r="B122" s="186"/>
      <c r="C122" s="186"/>
      <c r="D122" s="187"/>
      <c r="E122" s="187"/>
      <c r="F122" s="187"/>
      <c r="G122" s="187"/>
      <c r="H122" s="186"/>
      <c r="I122" s="186"/>
      <c r="J122" s="186"/>
      <c r="K122" s="186"/>
      <c r="L122" s="185"/>
      <c r="M122" s="185"/>
      <c r="N122" s="185"/>
      <c r="O122" s="185"/>
      <c r="P122" s="185"/>
      <c r="Q122" s="185"/>
      <c r="R122" s="186"/>
      <c r="S122" s="186"/>
      <c r="T122" s="2"/>
    </row>
    <row r="123" spans="1:20" x14ac:dyDescent="0.25">
      <c r="A123" s="2"/>
      <c r="B123" s="36"/>
      <c r="C123" s="36"/>
      <c r="D123" s="106"/>
      <c r="E123" s="106"/>
      <c r="F123" s="106"/>
      <c r="G123" s="106"/>
      <c r="H123" s="36"/>
      <c r="I123" s="36"/>
      <c r="J123" s="36"/>
      <c r="K123" s="36"/>
      <c r="L123" s="35"/>
      <c r="M123" s="35"/>
      <c r="N123" s="35"/>
      <c r="O123" s="35"/>
      <c r="P123" s="35"/>
      <c r="Q123" s="35"/>
      <c r="R123" s="36"/>
      <c r="S123" s="36"/>
      <c r="T123" s="2"/>
    </row>
  </sheetData>
  <mergeCells count="35">
    <mergeCell ref="M120:R120"/>
    <mergeCell ref="E110:F110"/>
    <mergeCell ref="Q110:R110"/>
    <mergeCell ref="A114:B114"/>
    <mergeCell ref="M114:R114"/>
    <mergeCell ref="M115:R115"/>
    <mergeCell ref="M119:R119"/>
    <mergeCell ref="B110:C110"/>
    <mergeCell ref="B86:C86"/>
    <mergeCell ref="B92:C92"/>
    <mergeCell ref="B100:C100"/>
    <mergeCell ref="B103:C103"/>
    <mergeCell ref="B109:C109"/>
    <mergeCell ref="B76:C76"/>
    <mergeCell ref="I7:I8"/>
    <mergeCell ref="K7:L7"/>
    <mergeCell ref="N7:P7"/>
    <mergeCell ref="Q7:S7"/>
    <mergeCell ref="B10:C10"/>
    <mergeCell ref="B60:C60"/>
    <mergeCell ref="B61:C61"/>
    <mergeCell ref="B65:C65"/>
    <mergeCell ref="B66:C66"/>
    <mergeCell ref="B71:C71"/>
    <mergeCell ref="B72:C72"/>
    <mergeCell ref="A2:S2"/>
    <mergeCell ref="A3:S3"/>
    <mergeCell ref="A4:S4"/>
    <mergeCell ref="A5:S5"/>
    <mergeCell ref="B6:R6"/>
    <mergeCell ref="A7:A8"/>
    <mergeCell ref="B7:B8"/>
    <mergeCell ref="C7:C8"/>
    <mergeCell ref="D7:G7"/>
    <mergeCell ref="H7:H8"/>
  </mergeCells>
  <pageMargins left="0.11811023622047245" right="0.11811023622047245" top="0.39370078740157483" bottom="0.19685039370078741" header="0.31496062992125984" footer="0.31496062992125984"/>
  <pageSetup paperSize="5" scale="63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workbookViewId="0">
      <selection activeCell="E68" sqref="E68"/>
    </sheetView>
  </sheetViews>
  <sheetFormatPr defaultRowHeight="12.75" x14ac:dyDescent="0.25"/>
  <cols>
    <col min="1" max="1" width="5.28515625" style="2" customWidth="1"/>
    <col min="2" max="2" width="23.140625" style="2" customWidth="1"/>
    <col min="3" max="3" width="15.85546875" style="2" customWidth="1"/>
    <col min="4" max="4" width="6.85546875" style="52" customWidth="1"/>
    <col min="5" max="5" width="18.5703125" style="2" customWidth="1"/>
    <col min="6" max="6" width="8.28515625" style="52" customWidth="1"/>
    <col min="7" max="7" width="16.7109375" style="2" customWidth="1"/>
    <col min="8" max="8" width="7.5703125" style="52" customWidth="1"/>
    <col min="9" max="9" width="16.7109375" style="2" customWidth="1"/>
    <col min="10" max="10" width="5.140625" style="66" customWidth="1"/>
    <col min="11" max="11" width="9.140625" style="2"/>
    <col min="12" max="12" width="25.85546875" style="2" customWidth="1"/>
    <col min="13" max="13" width="24.28515625" style="2" customWidth="1"/>
    <col min="14" max="16384" width="9.140625" style="2"/>
  </cols>
  <sheetData>
    <row r="1" spans="1:10" ht="18.75" x14ac:dyDescent="0.25">
      <c r="A1" s="539" t="s">
        <v>316</v>
      </c>
      <c r="B1" s="539"/>
      <c r="C1" s="539"/>
      <c r="D1" s="539"/>
      <c r="E1" s="539"/>
      <c r="F1" s="539"/>
      <c r="G1" s="539"/>
      <c r="H1" s="539"/>
      <c r="I1" s="539"/>
      <c r="J1" s="350"/>
    </row>
    <row r="2" spans="1:10" ht="18.75" x14ac:dyDescent="0.25">
      <c r="A2" s="539" t="s">
        <v>2</v>
      </c>
      <c r="B2" s="539"/>
      <c r="C2" s="539"/>
      <c r="D2" s="539"/>
      <c r="E2" s="539"/>
      <c r="F2" s="539"/>
      <c r="G2" s="539"/>
      <c r="H2" s="539"/>
      <c r="I2" s="539"/>
      <c r="J2" s="350"/>
    </row>
    <row r="3" spans="1:10" ht="18.75" x14ac:dyDescent="0.25">
      <c r="A3" s="539" t="s">
        <v>38</v>
      </c>
      <c r="B3" s="539"/>
      <c r="C3" s="539"/>
      <c r="D3" s="539"/>
      <c r="E3" s="539"/>
      <c r="F3" s="539"/>
      <c r="G3" s="539"/>
      <c r="H3" s="539"/>
      <c r="I3" s="539"/>
      <c r="J3" s="350"/>
    </row>
    <row r="5" spans="1:10" x14ac:dyDescent="0.25">
      <c r="A5" s="544" t="s">
        <v>19</v>
      </c>
      <c r="B5" s="544" t="s">
        <v>85</v>
      </c>
      <c r="C5" s="544" t="s">
        <v>86</v>
      </c>
      <c r="D5" s="544" t="s">
        <v>90</v>
      </c>
      <c r="E5" s="544"/>
      <c r="F5" s="544" t="s">
        <v>89</v>
      </c>
      <c r="G5" s="544"/>
      <c r="H5" s="544" t="s">
        <v>91</v>
      </c>
      <c r="I5" s="544"/>
      <c r="J5" s="351"/>
    </row>
    <row r="6" spans="1:10" ht="25.5" x14ac:dyDescent="0.25">
      <c r="A6" s="544"/>
      <c r="B6" s="544"/>
      <c r="C6" s="544"/>
      <c r="D6" s="219" t="s">
        <v>102</v>
      </c>
      <c r="E6" s="362" t="s">
        <v>88</v>
      </c>
      <c r="F6" s="219" t="s">
        <v>87</v>
      </c>
      <c r="G6" s="362" t="s">
        <v>88</v>
      </c>
      <c r="H6" s="219" t="s">
        <v>87</v>
      </c>
      <c r="I6" s="362" t="s">
        <v>88</v>
      </c>
      <c r="J6" s="351"/>
    </row>
    <row r="7" spans="1:10" ht="23.1" customHeight="1" x14ac:dyDescent="0.25">
      <c r="A7" s="540">
        <v>1</v>
      </c>
      <c r="B7" s="541" t="s">
        <v>35</v>
      </c>
      <c r="C7" s="218" t="s">
        <v>56</v>
      </c>
      <c r="D7" s="361">
        <f>[1]DPU!$G$129</f>
        <v>3</v>
      </c>
      <c r="E7" s="266">
        <v>2913000000</v>
      </c>
      <c r="F7" s="361">
        <f>'LAPORAN BULANAN'!D69</f>
        <v>0</v>
      </c>
      <c r="G7" s="218"/>
      <c r="H7" s="361">
        <f>D7-F7</f>
        <v>3</v>
      </c>
      <c r="I7" s="267">
        <f>E7-G7</f>
        <v>2913000000</v>
      </c>
      <c r="J7" s="352"/>
    </row>
    <row r="8" spans="1:10" ht="23.1" customHeight="1" x14ac:dyDescent="0.25">
      <c r="A8" s="540"/>
      <c r="B8" s="542"/>
      <c r="C8" s="218" t="s">
        <v>57</v>
      </c>
      <c r="D8" s="361">
        <f>[1]DPU!$H$129</f>
        <v>73</v>
      </c>
      <c r="E8" s="266">
        <v>181938000000</v>
      </c>
      <c r="F8" s="361">
        <f>'LAPORAN BULANAN'!E69</f>
        <v>49</v>
      </c>
      <c r="G8" s="270">
        <f>[1]DPU!$L$129</f>
        <v>141910000000</v>
      </c>
      <c r="H8" s="361">
        <f t="shared" ref="H8:I10" si="0">D8-F8</f>
        <v>24</v>
      </c>
      <c r="I8" s="267">
        <f t="shared" si="0"/>
        <v>40028000000</v>
      </c>
      <c r="J8" s="352"/>
    </row>
    <row r="9" spans="1:10" ht="23.1" customHeight="1" x14ac:dyDescent="0.25">
      <c r="A9" s="540"/>
      <c r="B9" s="542"/>
      <c r="C9" s="218" t="s">
        <v>58</v>
      </c>
      <c r="D9" s="361">
        <f>[1]DPU!$I$129</f>
        <v>25</v>
      </c>
      <c r="E9" s="266">
        <v>6355100000</v>
      </c>
      <c r="F9" s="361">
        <f>'LAPORAN BULANAN'!F69</f>
        <v>9</v>
      </c>
      <c r="G9" s="270">
        <f>[1]DPU!$M$129</f>
        <v>1470000000</v>
      </c>
      <c r="H9" s="361">
        <f t="shared" si="0"/>
        <v>16</v>
      </c>
      <c r="I9" s="267">
        <f t="shared" si="0"/>
        <v>4885100000</v>
      </c>
      <c r="J9" s="352"/>
    </row>
    <row r="10" spans="1:10" ht="23.1" customHeight="1" x14ac:dyDescent="0.25">
      <c r="A10" s="540"/>
      <c r="B10" s="543"/>
      <c r="C10" s="218" t="s">
        <v>59</v>
      </c>
      <c r="D10" s="361">
        <f>[1]DPU!$J$129</f>
        <v>0</v>
      </c>
      <c r="E10" s="218">
        <v>0</v>
      </c>
      <c r="F10" s="361">
        <f>'LAPORAN BULANAN'!G69</f>
        <v>0</v>
      </c>
      <c r="G10" s="218"/>
      <c r="H10" s="361">
        <f t="shared" si="0"/>
        <v>0</v>
      </c>
      <c r="I10" s="267">
        <f t="shared" si="0"/>
        <v>0</v>
      </c>
      <c r="J10" s="352"/>
    </row>
    <row r="11" spans="1:10" ht="23.1" customHeight="1" x14ac:dyDescent="0.25">
      <c r="A11" s="545" t="s">
        <v>20</v>
      </c>
      <c r="B11" s="546"/>
      <c r="C11" s="342"/>
      <c r="D11" s="360">
        <f>SUM(D7:D10)</f>
        <v>101</v>
      </c>
      <c r="E11" s="344">
        <f>SUM(E7:E10)</f>
        <v>191206100000</v>
      </c>
      <c r="F11" s="345">
        <f t="shared" ref="F11:I11" si="1">SUM(F7:F10)</f>
        <v>58</v>
      </c>
      <c r="G11" s="344">
        <f t="shared" si="1"/>
        <v>143380000000</v>
      </c>
      <c r="H11" s="344">
        <f t="shared" si="1"/>
        <v>43</v>
      </c>
      <c r="I11" s="344">
        <f t="shared" si="1"/>
        <v>47826100000</v>
      </c>
      <c r="J11" s="352"/>
    </row>
    <row r="12" spans="1:10" ht="23.1" customHeight="1" x14ac:dyDescent="0.25">
      <c r="A12" s="540">
        <v>2</v>
      </c>
      <c r="B12" s="540" t="s">
        <v>135</v>
      </c>
      <c r="C12" s="218" t="s">
        <v>56</v>
      </c>
      <c r="D12" s="361">
        <v>1</v>
      </c>
      <c r="E12" s="266">
        <v>1082060000</v>
      </c>
      <c r="F12" s="361">
        <v>0</v>
      </c>
      <c r="G12" s="218">
        <v>0</v>
      </c>
      <c r="H12" s="361">
        <f>D12-F12</f>
        <v>1</v>
      </c>
      <c r="I12" s="267">
        <f>E12-G12</f>
        <v>1082060000</v>
      </c>
      <c r="J12" s="352"/>
    </row>
    <row r="13" spans="1:10" ht="23.1" customHeight="1" x14ac:dyDescent="0.25">
      <c r="A13" s="540"/>
      <c r="B13" s="540"/>
      <c r="C13" s="218" t="s">
        <v>57</v>
      </c>
      <c r="D13" s="361">
        <v>7</v>
      </c>
      <c r="E13" s="266">
        <v>10003500000</v>
      </c>
      <c r="F13" s="368">
        <f>BAHAN!E85</f>
        <v>6</v>
      </c>
      <c r="G13" s="267">
        <f>BAHAN!H85-BAHAN!H77</f>
        <v>9503500000</v>
      </c>
      <c r="H13" s="361">
        <f t="shared" ref="H13:I15" si="2">D13-F13</f>
        <v>1</v>
      </c>
      <c r="I13" s="267">
        <f t="shared" si="2"/>
        <v>500000000</v>
      </c>
      <c r="J13" s="352"/>
    </row>
    <row r="14" spans="1:10" ht="23.1" customHeight="1" x14ac:dyDescent="0.25">
      <c r="A14" s="540"/>
      <c r="B14" s="540"/>
      <c r="C14" s="218" t="s">
        <v>58</v>
      </c>
      <c r="D14" s="361">
        <v>3</v>
      </c>
      <c r="E14" s="266">
        <f>[1]DINKES!$N$18</f>
        <v>0</v>
      </c>
      <c r="F14" s="361">
        <v>1</v>
      </c>
      <c r="G14" s="267">
        <f>'LAPORAN BULANAN'!H88</f>
        <v>130640000</v>
      </c>
      <c r="H14" s="361">
        <f t="shared" si="2"/>
        <v>2</v>
      </c>
      <c r="I14" s="267">
        <f t="shared" si="2"/>
        <v>-130640000</v>
      </c>
      <c r="J14" s="352"/>
    </row>
    <row r="15" spans="1:10" ht="23.1" customHeight="1" x14ac:dyDescent="0.25">
      <c r="A15" s="540"/>
      <c r="B15" s="540"/>
      <c r="C15" s="218" t="s">
        <v>59</v>
      </c>
      <c r="D15" s="361">
        <v>0</v>
      </c>
      <c r="E15" s="266">
        <v>0</v>
      </c>
      <c r="F15" s="361">
        <v>0</v>
      </c>
      <c r="G15" s="218">
        <v>0</v>
      </c>
      <c r="H15" s="361">
        <f t="shared" si="2"/>
        <v>0</v>
      </c>
      <c r="I15" s="267">
        <f t="shared" si="2"/>
        <v>0</v>
      </c>
      <c r="J15" s="352"/>
    </row>
    <row r="16" spans="1:10" ht="23.1" customHeight="1" x14ac:dyDescent="0.25">
      <c r="A16" s="545"/>
      <c r="B16" s="546"/>
      <c r="C16" s="342"/>
      <c r="D16" s="360">
        <f>SUM(D12:D15)</f>
        <v>11</v>
      </c>
      <c r="E16" s="346">
        <f t="shared" ref="E16:I16" si="3">SUM(E12:E15)</f>
        <v>11085560000</v>
      </c>
      <c r="F16" s="360">
        <f t="shared" si="3"/>
        <v>7</v>
      </c>
      <c r="G16" s="346">
        <f t="shared" si="3"/>
        <v>9634140000</v>
      </c>
      <c r="H16" s="360">
        <f t="shared" si="3"/>
        <v>4</v>
      </c>
      <c r="I16" s="346">
        <f t="shared" si="3"/>
        <v>1451420000</v>
      </c>
      <c r="J16" s="39"/>
    </row>
    <row r="17" spans="1:10" ht="23.1" customHeight="1" x14ac:dyDescent="0.25">
      <c r="A17" s="540">
        <v>3</v>
      </c>
      <c r="B17" s="540" t="s">
        <v>141</v>
      </c>
      <c r="C17" s="218" t="s">
        <v>56</v>
      </c>
      <c r="D17" s="361">
        <v>2</v>
      </c>
      <c r="E17" s="266">
        <f>[1]DPRD!$D$9</f>
        <v>1000000000</v>
      </c>
      <c r="F17" s="361">
        <v>0</v>
      </c>
      <c r="G17" s="218">
        <v>0</v>
      </c>
      <c r="H17" s="361">
        <f>D17-F17</f>
        <v>2</v>
      </c>
      <c r="I17" s="267">
        <f>E17-G17</f>
        <v>1000000000</v>
      </c>
      <c r="J17" s="352"/>
    </row>
    <row r="18" spans="1:10" ht="23.1" customHeight="1" x14ac:dyDescent="0.25">
      <c r="A18" s="540"/>
      <c r="B18" s="540"/>
      <c r="C18" s="218" t="s">
        <v>57</v>
      </c>
      <c r="D18" s="361">
        <v>0</v>
      </c>
      <c r="E18" s="218">
        <v>0</v>
      </c>
      <c r="F18" s="361">
        <v>0</v>
      </c>
      <c r="G18" s="218">
        <v>0</v>
      </c>
      <c r="H18" s="361">
        <f>D18-F18</f>
        <v>0</v>
      </c>
      <c r="I18" s="272">
        <v>0</v>
      </c>
      <c r="J18" s="353"/>
    </row>
    <row r="19" spans="1:10" ht="23.1" customHeight="1" x14ac:dyDescent="0.25">
      <c r="A19" s="540"/>
      <c r="B19" s="540"/>
      <c r="C19" s="218" t="s">
        <v>58</v>
      </c>
      <c r="D19" s="361">
        <v>0</v>
      </c>
      <c r="E19" s="218">
        <v>0</v>
      </c>
      <c r="F19" s="361">
        <v>0</v>
      </c>
      <c r="G19" s="218">
        <v>0</v>
      </c>
      <c r="H19" s="361">
        <f>D19-F19</f>
        <v>0</v>
      </c>
      <c r="I19" s="272">
        <f t="shared" ref="I19:I20" si="4">E19-G19</f>
        <v>0</v>
      </c>
      <c r="J19" s="353"/>
    </row>
    <row r="20" spans="1:10" ht="23.1" customHeight="1" x14ac:dyDescent="0.25">
      <c r="A20" s="540"/>
      <c r="B20" s="540"/>
      <c r="C20" s="218" t="s">
        <v>59</v>
      </c>
      <c r="D20" s="361">
        <v>0</v>
      </c>
      <c r="E20" s="218">
        <v>0</v>
      </c>
      <c r="F20" s="361">
        <v>0</v>
      </c>
      <c r="G20" s="218">
        <v>0</v>
      </c>
      <c r="H20" s="361">
        <f>D20-F20</f>
        <v>0</v>
      </c>
      <c r="I20" s="272">
        <f t="shared" si="4"/>
        <v>0</v>
      </c>
      <c r="J20" s="353"/>
    </row>
    <row r="21" spans="1:10" ht="23.1" customHeight="1" x14ac:dyDescent="0.25">
      <c r="A21" s="545"/>
      <c r="B21" s="546"/>
      <c r="C21" s="342"/>
      <c r="D21" s="360">
        <f>SUM(D17:D20)</f>
        <v>2</v>
      </c>
      <c r="E21" s="347">
        <f t="shared" ref="E21:I21" si="5">SUM(E17:E20)</f>
        <v>1000000000</v>
      </c>
      <c r="F21" s="360">
        <f t="shared" si="5"/>
        <v>0</v>
      </c>
      <c r="G21" s="360">
        <f t="shared" si="5"/>
        <v>0</v>
      </c>
      <c r="H21" s="360">
        <f t="shared" si="5"/>
        <v>2</v>
      </c>
      <c r="I21" s="347">
        <f t="shared" si="5"/>
        <v>1000000000</v>
      </c>
      <c r="J21" s="354"/>
    </row>
    <row r="22" spans="1:10" ht="23.1" customHeight="1" x14ac:dyDescent="0.25">
      <c r="A22" s="540">
        <v>4</v>
      </c>
      <c r="B22" s="541" t="s">
        <v>142</v>
      </c>
      <c r="C22" s="218" t="s">
        <v>56</v>
      </c>
      <c r="D22" s="361">
        <v>0</v>
      </c>
      <c r="E22" s="218">
        <v>0</v>
      </c>
      <c r="F22" s="361">
        <v>0</v>
      </c>
      <c r="G22" s="218">
        <v>0</v>
      </c>
      <c r="H22" s="361">
        <f>D22-F22</f>
        <v>0</v>
      </c>
      <c r="I22" s="218">
        <f>E22-G22</f>
        <v>0</v>
      </c>
      <c r="J22" s="58"/>
    </row>
    <row r="23" spans="1:10" ht="23.1" customHeight="1" x14ac:dyDescent="0.25">
      <c r="A23" s="540"/>
      <c r="B23" s="542"/>
      <c r="C23" s="218" t="s">
        <v>57</v>
      </c>
      <c r="D23" s="273">
        <f>'LAPORAN BULANAN'!E111</f>
        <v>3</v>
      </c>
      <c r="E23" s="266">
        <f>'LAPORAN BULANAN'!H106+'LAPORAN BULANAN'!H108+'LAPORAN BULANAN'!H109</f>
        <v>9473575000</v>
      </c>
      <c r="F23" s="273">
        <f>D23</f>
        <v>3</v>
      </c>
      <c r="G23" s="267">
        <f>E23</f>
        <v>9473575000</v>
      </c>
      <c r="H23" s="361">
        <f t="shared" ref="H23:I25" si="6">D23-F23</f>
        <v>0</v>
      </c>
      <c r="I23" s="266">
        <f t="shared" si="6"/>
        <v>0</v>
      </c>
      <c r="J23" s="40"/>
    </row>
    <row r="24" spans="1:10" ht="23.1" customHeight="1" x14ac:dyDescent="0.25">
      <c r="A24" s="540"/>
      <c r="B24" s="542"/>
      <c r="C24" s="218" t="s">
        <v>58</v>
      </c>
      <c r="D24" s="273">
        <f>'LAPORAN BULANAN'!F111</f>
        <v>2</v>
      </c>
      <c r="E24" s="267">
        <f>'LAPORAN BULANAN'!H107+'LAPORAN BULANAN'!H110</f>
        <v>440000000</v>
      </c>
      <c r="F24" s="267">
        <f>D24</f>
        <v>2</v>
      </c>
      <c r="G24" s="267">
        <f>E24</f>
        <v>440000000</v>
      </c>
      <c r="H24" s="361">
        <f t="shared" si="6"/>
        <v>0</v>
      </c>
      <c r="I24" s="218">
        <f t="shared" si="6"/>
        <v>0</v>
      </c>
      <c r="J24" s="58"/>
    </row>
    <row r="25" spans="1:10" ht="23.1" customHeight="1" x14ac:dyDescent="0.25">
      <c r="A25" s="540"/>
      <c r="B25" s="543"/>
      <c r="C25" s="218" t="s">
        <v>59</v>
      </c>
      <c r="D25" s="361">
        <v>0</v>
      </c>
      <c r="E25" s="218">
        <v>0</v>
      </c>
      <c r="F25" s="361">
        <v>0</v>
      </c>
      <c r="G25" s="218">
        <v>0</v>
      </c>
      <c r="H25" s="361">
        <f t="shared" si="6"/>
        <v>0</v>
      </c>
      <c r="I25" s="218">
        <f t="shared" si="6"/>
        <v>0</v>
      </c>
      <c r="J25" s="58"/>
    </row>
    <row r="26" spans="1:10" ht="23.1" customHeight="1" x14ac:dyDescent="0.25">
      <c r="A26" s="545"/>
      <c r="B26" s="546"/>
      <c r="C26" s="342"/>
      <c r="D26" s="360">
        <f>SUM(D22:D25)</f>
        <v>5</v>
      </c>
      <c r="E26" s="346">
        <f t="shared" ref="E26:I26" si="7">SUM(E22:E25)</f>
        <v>9913575000</v>
      </c>
      <c r="F26" s="360">
        <f t="shared" si="7"/>
        <v>5</v>
      </c>
      <c r="G26" s="346">
        <f t="shared" si="7"/>
        <v>9913575000</v>
      </c>
      <c r="H26" s="360">
        <f t="shared" si="7"/>
        <v>0</v>
      </c>
      <c r="I26" s="346">
        <f t="shared" si="7"/>
        <v>0</v>
      </c>
      <c r="J26" s="39"/>
    </row>
    <row r="27" spans="1:10" ht="23.1" customHeight="1" x14ac:dyDescent="0.25">
      <c r="A27" s="540">
        <v>5</v>
      </c>
      <c r="B27" s="541" t="s">
        <v>68</v>
      </c>
      <c r="C27" s="218" t="s">
        <v>56</v>
      </c>
      <c r="D27" s="361">
        <v>0</v>
      </c>
      <c r="E27" s="218">
        <v>0</v>
      </c>
      <c r="F27" s="361">
        <v>0</v>
      </c>
      <c r="G27" s="218">
        <v>0</v>
      </c>
      <c r="H27" s="361">
        <f>D27-F27</f>
        <v>0</v>
      </c>
      <c r="I27" s="218">
        <f>E27-G27</f>
        <v>0</v>
      </c>
      <c r="J27" s="58"/>
    </row>
    <row r="28" spans="1:10" ht="23.1" customHeight="1" x14ac:dyDescent="0.25">
      <c r="A28" s="540"/>
      <c r="B28" s="542"/>
      <c r="C28" s="218" t="s">
        <v>57</v>
      </c>
      <c r="D28" s="361">
        <v>1</v>
      </c>
      <c r="E28" s="267">
        <f>[1]KOMINFO!$D$6</f>
        <v>563682000</v>
      </c>
      <c r="F28" s="361">
        <v>1</v>
      </c>
      <c r="G28" s="267">
        <f>E28</f>
        <v>563682000</v>
      </c>
      <c r="H28" s="361">
        <f t="shared" ref="H28:I30" si="8">D28-F28</f>
        <v>0</v>
      </c>
      <c r="I28" s="218">
        <f t="shared" si="8"/>
        <v>0</v>
      </c>
      <c r="J28" s="58"/>
    </row>
    <row r="29" spans="1:10" ht="23.1" customHeight="1" x14ac:dyDescent="0.25">
      <c r="A29" s="540"/>
      <c r="B29" s="542"/>
      <c r="C29" s="218" t="s">
        <v>58</v>
      </c>
      <c r="D29" s="361">
        <v>1</v>
      </c>
      <c r="E29" s="267">
        <f>[1]KOMINFO!$D$5</f>
        <v>300000000</v>
      </c>
      <c r="F29" s="361">
        <v>1</v>
      </c>
      <c r="G29" s="267">
        <f>E29</f>
        <v>300000000</v>
      </c>
      <c r="H29" s="361">
        <f t="shared" si="8"/>
        <v>0</v>
      </c>
      <c r="I29" s="218">
        <f t="shared" si="8"/>
        <v>0</v>
      </c>
      <c r="J29" s="58"/>
    </row>
    <row r="30" spans="1:10" ht="23.1" customHeight="1" x14ac:dyDescent="0.25">
      <c r="A30" s="540"/>
      <c r="B30" s="543"/>
      <c r="C30" s="218" t="s">
        <v>59</v>
      </c>
      <c r="D30" s="361">
        <v>0</v>
      </c>
      <c r="E30" s="218">
        <v>0</v>
      </c>
      <c r="F30" s="361">
        <v>0</v>
      </c>
      <c r="G30" s="218">
        <v>0</v>
      </c>
      <c r="H30" s="361">
        <f t="shared" si="8"/>
        <v>0</v>
      </c>
      <c r="I30" s="218">
        <f t="shared" si="8"/>
        <v>0</v>
      </c>
      <c r="J30" s="58"/>
    </row>
    <row r="31" spans="1:10" ht="23.1" customHeight="1" x14ac:dyDescent="0.25">
      <c r="A31" s="545"/>
      <c r="B31" s="546"/>
      <c r="C31" s="342"/>
      <c r="D31" s="360">
        <f>SUM(D27:D30)</f>
        <v>2</v>
      </c>
      <c r="E31" s="347">
        <f t="shared" ref="E31:I31" si="9">SUM(E27:E30)</f>
        <v>863682000</v>
      </c>
      <c r="F31" s="360">
        <f t="shared" si="9"/>
        <v>2</v>
      </c>
      <c r="G31" s="347">
        <f t="shared" si="9"/>
        <v>863682000</v>
      </c>
      <c r="H31" s="360">
        <f t="shared" si="9"/>
        <v>0</v>
      </c>
      <c r="I31" s="360">
        <f t="shared" si="9"/>
        <v>0</v>
      </c>
      <c r="J31" s="37"/>
    </row>
    <row r="32" spans="1:10" ht="23.1" customHeight="1" x14ac:dyDescent="0.25">
      <c r="A32" s="540">
        <v>6</v>
      </c>
      <c r="B32" s="541" t="s">
        <v>143</v>
      </c>
      <c r="C32" s="218" t="s">
        <v>56</v>
      </c>
      <c r="D32" s="361">
        <v>0</v>
      </c>
      <c r="E32" s="218">
        <v>0</v>
      </c>
      <c r="F32" s="361">
        <v>0</v>
      </c>
      <c r="G32" s="218">
        <v>0</v>
      </c>
      <c r="H32" s="361">
        <f>D32-F32</f>
        <v>0</v>
      </c>
      <c r="I32" s="218">
        <f>E32-G32</f>
        <v>0</v>
      </c>
      <c r="J32" s="58"/>
    </row>
    <row r="33" spans="1:10" ht="23.1" customHeight="1" x14ac:dyDescent="0.25">
      <c r="A33" s="540"/>
      <c r="B33" s="542"/>
      <c r="C33" s="218" t="s">
        <v>57</v>
      </c>
      <c r="D33" s="361">
        <v>11</v>
      </c>
      <c r="E33" s="266">
        <f>'[1]DIN PERUMAHAN, PEMUKIMAN DAN TA'!$D$17</f>
        <v>5750000000</v>
      </c>
      <c r="F33" s="361">
        <v>0</v>
      </c>
      <c r="G33" s="218">
        <v>0</v>
      </c>
      <c r="H33" s="361">
        <f t="shared" ref="H33:I35" si="10">D33-F33</f>
        <v>11</v>
      </c>
      <c r="I33" s="266">
        <f t="shared" si="10"/>
        <v>5750000000</v>
      </c>
      <c r="J33" s="40"/>
    </row>
    <row r="34" spans="1:10" ht="23.1" customHeight="1" x14ac:dyDescent="0.25">
      <c r="A34" s="540"/>
      <c r="B34" s="542"/>
      <c r="C34" s="218" t="s">
        <v>58</v>
      </c>
      <c r="D34" s="361">
        <v>0</v>
      </c>
      <c r="E34" s="218">
        <v>0</v>
      </c>
      <c r="F34" s="361">
        <v>0</v>
      </c>
      <c r="G34" s="218">
        <v>0</v>
      </c>
      <c r="H34" s="361">
        <f t="shared" si="10"/>
        <v>0</v>
      </c>
      <c r="I34" s="218">
        <f t="shared" si="10"/>
        <v>0</v>
      </c>
      <c r="J34" s="58"/>
    </row>
    <row r="35" spans="1:10" ht="23.1" customHeight="1" x14ac:dyDescent="0.25">
      <c r="A35" s="540"/>
      <c r="B35" s="543"/>
      <c r="C35" s="218" t="s">
        <v>59</v>
      </c>
      <c r="D35" s="361">
        <v>0</v>
      </c>
      <c r="E35" s="218">
        <v>0</v>
      </c>
      <c r="F35" s="361">
        <v>0</v>
      </c>
      <c r="G35" s="218">
        <v>0</v>
      </c>
      <c r="H35" s="361">
        <f t="shared" si="10"/>
        <v>0</v>
      </c>
      <c r="I35" s="218">
        <f t="shared" si="10"/>
        <v>0</v>
      </c>
      <c r="J35" s="58"/>
    </row>
    <row r="36" spans="1:10" ht="23.1" customHeight="1" x14ac:dyDescent="0.25">
      <c r="A36" s="545"/>
      <c r="B36" s="546"/>
      <c r="C36" s="342"/>
      <c r="D36" s="360">
        <f>SUM(D32:D35)</f>
        <v>11</v>
      </c>
      <c r="E36" s="346">
        <f>SUM(E32:E35)</f>
        <v>5750000000</v>
      </c>
      <c r="F36" s="360">
        <f t="shared" ref="F36:I36" si="11">SUM(F32:F35)</f>
        <v>0</v>
      </c>
      <c r="G36" s="360">
        <f t="shared" si="11"/>
        <v>0</v>
      </c>
      <c r="H36" s="360">
        <f t="shared" si="11"/>
        <v>11</v>
      </c>
      <c r="I36" s="346">
        <f t="shared" si="11"/>
        <v>5750000000</v>
      </c>
      <c r="J36" s="39"/>
    </row>
    <row r="37" spans="1:10" ht="23.1" customHeight="1" x14ac:dyDescent="0.25">
      <c r="A37" s="540">
        <v>7</v>
      </c>
      <c r="B37" s="540" t="s">
        <v>95</v>
      </c>
      <c r="C37" s="218" t="s">
        <v>56</v>
      </c>
      <c r="D37" s="361">
        <v>5</v>
      </c>
      <c r="E37" s="270">
        <f>[4]PERTANIAN!$D$5+[4]PERTANIAN!$D$6+[4]PERTANIAN!$D$7+[4]PERTANIAN!$D$8+[4]PERTANIAN!$D$9</f>
        <v>2126393000</v>
      </c>
      <c r="F37" s="361">
        <f>'LAPORAN BULANAN'!D81</f>
        <v>3</v>
      </c>
      <c r="G37" s="270">
        <f>'LAPORAN BULANAN'!H75+'LAPORAN BULANAN'!H76+'LAPORAN BULANAN'!H77</f>
        <v>1043000000</v>
      </c>
      <c r="H37" s="361">
        <f>D37-F37</f>
        <v>2</v>
      </c>
      <c r="I37" s="270">
        <f>E37-G37</f>
        <v>1083393000</v>
      </c>
      <c r="J37" s="355"/>
    </row>
    <row r="38" spans="1:10" ht="23.1" customHeight="1" x14ac:dyDescent="0.25">
      <c r="A38" s="540"/>
      <c r="B38" s="540"/>
      <c r="C38" s="218" t="s">
        <v>57</v>
      </c>
      <c r="D38" s="361">
        <v>7</v>
      </c>
      <c r="E38" s="270">
        <f>[4]PERTANIAN!$D$10+[4]PERTANIAN!$D$11+[4]PERTANIAN!$D$12+[4]PERTANIAN!$D$13+[4]PERTANIAN!$D$14+[4]PERTANIAN!$D$15+[4]PERTANIAN!$D$16</f>
        <v>1995000000</v>
      </c>
      <c r="F38" s="361">
        <v>0</v>
      </c>
      <c r="G38" s="218">
        <v>0</v>
      </c>
      <c r="H38" s="361">
        <f t="shared" ref="H38:I40" si="12">D38-F38</f>
        <v>7</v>
      </c>
      <c r="I38" s="270">
        <f t="shared" si="12"/>
        <v>1995000000</v>
      </c>
      <c r="J38" s="355"/>
    </row>
    <row r="39" spans="1:10" ht="23.1" customHeight="1" x14ac:dyDescent="0.25">
      <c r="A39" s="540"/>
      <c r="B39" s="540"/>
      <c r="C39" s="218" t="s">
        <v>58</v>
      </c>
      <c r="D39" s="361">
        <v>0</v>
      </c>
      <c r="E39" s="218">
        <v>0</v>
      </c>
      <c r="F39" s="361">
        <v>0</v>
      </c>
      <c r="G39" s="218">
        <v>0</v>
      </c>
      <c r="H39" s="361">
        <f t="shared" si="12"/>
        <v>0</v>
      </c>
      <c r="I39" s="270">
        <f t="shared" si="12"/>
        <v>0</v>
      </c>
      <c r="J39" s="355"/>
    </row>
    <row r="40" spans="1:10" ht="23.1" customHeight="1" x14ac:dyDescent="0.25">
      <c r="A40" s="540"/>
      <c r="B40" s="540"/>
      <c r="C40" s="218" t="s">
        <v>59</v>
      </c>
      <c r="D40" s="361">
        <v>0</v>
      </c>
      <c r="E40" s="218">
        <v>0</v>
      </c>
      <c r="F40" s="361">
        <v>0</v>
      </c>
      <c r="G40" s="218">
        <v>0</v>
      </c>
      <c r="H40" s="361">
        <f t="shared" si="12"/>
        <v>0</v>
      </c>
      <c r="I40" s="270">
        <f t="shared" si="12"/>
        <v>0</v>
      </c>
      <c r="J40" s="355"/>
    </row>
    <row r="41" spans="1:10" ht="23.1" customHeight="1" x14ac:dyDescent="0.25">
      <c r="A41" s="547"/>
      <c r="B41" s="547"/>
      <c r="C41" s="342"/>
      <c r="D41" s="360">
        <f>SUM(D37:D40)</f>
        <v>12</v>
      </c>
      <c r="E41" s="346">
        <f t="shared" ref="E41:I41" si="13">SUM(E37:E40)</f>
        <v>4121393000</v>
      </c>
      <c r="F41" s="360">
        <f t="shared" si="13"/>
        <v>3</v>
      </c>
      <c r="G41" s="346">
        <f t="shared" si="13"/>
        <v>1043000000</v>
      </c>
      <c r="H41" s="360">
        <f t="shared" si="13"/>
        <v>9</v>
      </c>
      <c r="I41" s="346">
        <f t="shared" si="13"/>
        <v>3078393000</v>
      </c>
      <c r="J41" s="39"/>
    </row>
    <row r="42" spans="1:10" ht="23.1" customHeight="1" x14ac:dyDescent="0.25">
      <c r="A42" s="540">
        <v>8</v>
      </c>
      <c r="B42" s="562" t="s">
        <v>144</v>
      </c>
      <c r="C42" s="218" t="s">
        <v>56</v>
      </c>
      <c r="D42" s="361">
        <v>0</v>
      </c>
      <c r="E42" s="218">
        <v>0</v>
      </c>
      <c r="F42" s="361">
        <v>0</v>
      </c>
      <c r="G42" s="218">
        <v>0</v>
      </c>
      <c r="H42" s="361">
        <f>D42-F42</f>
        <v>0</v>
      </c>
      <c r="I42" s="218">
        <f>E42-G42</f>
        <v>0</v>
      </c>
      <c r="J42" s="58"/>
    </row>
    <row r="43" spans="1:10" ht="23.1" customHeight="1" x14ac:dyDescent="0.25">
      <c r="A43" s="540"/>
      <c r="B43" s="562"/>
      <c r="C43" s="218" t="s">
        <v>57</v>
      </c>
      <c r="D43" s="361">
        <v>3</v>
      </c>
      <c r="E43" s="266">
        <f>[1]RSUD!$D$5+[1]RSUD!$D$6+[1]RSUD!$D$8</f>
        <v>26544203750</v>
      </c>
      <c r="F43" s="273">
        <f>'LAPORAN BULANAN'!E104</f>
        <v>2</v>
      </c>
      <c r="G43" s="267">
        <f>'LAPORAN BULANAN'!H102+'LAPORAN BULANAN'!H103</f>
        <v>24367500000</v>
      </c>
      <c r="H43" s="361">
        <f t="shared" ref="H43:I45" si="14">D43-F43</f>
        <v>1</v>
      </c>
      <c r="I43" s="266">
        <f t="shared" si="14"/>
        <v>2176703750</v>
      </c>
      <c r="J43" s="40"/>
    </row>
    <row r="44" spans="1:10" ht="23.1" customHeight="1" x14ac:dyDescent="0.25">
      <c r="A44" s="540"/>
      <c r="B44" s="562"/>
      <c r="C44" s="218" t="s">
        <v>58</v>
      </c>
      <c r="D44" s="361">
        <v>1</v>
      </c>
      <c r="E44" s="266">
        <v>550000000</v>
      </c>
      <c r="F44" s="361">
        <v>1</v>
      </c>
      <c r="G44" s="266">
        <v>550000000</v>
      </c>
      <c r="H44" s="361">
        <f t="shared" si="14"/>
        <v>0</v>
      </c>
      <c r="I44" s="218">
        <f t="shared" si="14"/>
        <v>0</v>
      </c>
      <c r="J44" s="58"/>
    </row>
    <row r="45" spans="1:10" ht="23.1" customHeight="1" x14ac:dyDescent="0.25">
      <c r="A45" s="540"/>
      <c r="B45" s="562"/>
      <c r="C45" s="218" t="s">
        <v>59</v>
      </c>
      <c r="D45" s="361">
        <v>0</v>
      </c>
      <c r="E45" s="267">
        <v>0</v>
      </c>
      <c r="F45" s="361">
        <v>0</v>
      </c>
      <c r="G45" s="267">
        <f>E45</f>
        <v>0</v>
      </c>
      <c r="H45" s="361">
        <f t="shared" si="14"/>
        <v>0</v>
      </c>
      <c r="I45" s="218">
        <f t="shared" si="14"/>
        <v>0</v>
      </c>
      <c r="J45" s="58"/>
    </row>
    <row r="46" spans="1:10" ht="23.1" customHeight="1" x14ac:dyDescent="0.25">
      <c r="A46" s="545"/>
      <c r="B46" s="546"/>
      <c r="C46" s="342"/>
      <c r="D46" s="360">
        <f>SUM(D42:D45)</f>
        <v>4</v>
      </c>
      <c r="E46" s="346">
        <f t="shared" ref="E46:I46" si="15">SUM(E42:E45)</f>
        <v>27094203750</v>
      </c>
      <c r="F46" s="360">
        <f t="shared" si="15"/>
        <v>3</v>
      </c>
      <c r="G46" s="347">
        <f t="shared" si="15"/>
        <v>24917500000</v>
      </c>
      <c r="H46" s="360">
        <f t="shared" si="15"/>
        <v>1</v>
      </c>
      <c r="I46" s="346">
        <f t="shared" si="15"/>
        <v>2176703750</v>
      </c>
      <c r="J46" s="39"/>
    </row>
    <row r="47" spans="1:10" ht="23.1" customHeight="1" x14ac:dyDescent="0.25">
      <c r="A47" s="37"/>
      <c r="B47" s="37"/>
      <c r="C47" s="58"/>
      <c r="D47" s="37"/>
      <c r="E47" s="39"/>
      <c r="F47" s="37"/>
      <c r="G47" s="39"/>
      <c r="H47" s="37"/>
      <c r="I47" s="39"/>
      <c r="J47" s="39"/>
    </row>
    <row r="48" spans="1:10" ht="23.1" customHeight="1" x14ac:dyDescent="0.25">
      <c r="A48" s="37"/>
      <c r="B48" s="37"/>
      <c r="C48" s="58"/>
      <c r="D48" s="37"/>
      <c r="E48" s="39"/>
      <c r="F48" s="37"/>
      <c r="G48" s="39"/>
      <c r="H48" s="37"/>
      <c r="I48" s="39"/>
      <c r="J48" s="39"/>
    </row>
    <row r="49" spans="1:10" ht="23.1" customHeight="1" x14ac:dyDescent="0.25">
      <c r="A49" s="37"/>
      <c r="B49" s="37"/>
      <c r="C49" s="58"/>
      <c r="D49" s="37"/>
      <c r="E49" s="39"/>
      <c r="F49" s="37"/>
      <c r="G49" s="39"/>
      <c r="H49" s="37"/>
      <c r="I49" s="39"/>
      <c r="J49" s="39"/>
    </row>
    <row r="50" spans="1:10" ht="23.1" customHeight="1" x14ac:dyDescent="0.25">
      <c r="A50" s="37"/>
      <c r="B50" s="37"/>
      <c r="C50" s="58"/>
      <c r="D50" s="37"/>
      <c r="E50" s="39"/>
      <c r="F50" s="37"/>
      <c r="G50" s="39"/>
      <c r="H50" s="37"/>
      <c r="I50" s="39"/>
      <c r="J50" s="39"/>
    </row>
    <row r="52" spans="1:10" ht="23.1" customHeight="1" x14ac:dyDescent="0.25">
      <c r="A52" s="540">
        <v>9</v>
      </c>
      <c r="B52" s="540" t="s">
        <v>109</v>
      </c>
      <c r="C52" s="218" t="s">
        <v>56</v>
      </c>
      <c r="D52" s="361">
        <v>1</v>
      </c>
      <c r="E52" s="267">
        <f>[1]SETDA!$D$6</f>
        <v>1050000000</v>
      </c>
      <c r="F52" s="361">
        <v>1</v>
      </c>
      <c r="G52" s="267">
        <f>E52</f>
        <v>1050000000</v>
      </c>
      <c r="H52" s="361">
        <f>D52-F52</f>
        <v>0</v>
      </c>
      <c r="I52" s="272">
        <f>E52-G52</f>
        <v>0</v>
      </c>
      <c r="J52" s="353"/>
    </row>
    <row r="53" spans="1:10" ht="23.1" customHeight="1" x14ac:dyDescent="0.25">
      <c r="A53" s="540"/>
      <c r="B53" s="540"/>
      <c r="C53" s="218" t="s">
        <v>57</v>
      </c>
      <c r="D53" s="361">
        <v>1</v>
      </c>
      <c r="E53" s="267">
        <f>[1]SETDA!$D$7</f>
        <v>2000000000</v>
      </c>
      <c r="F53" s="361">
        <v>0</v>
      </c>
      <c r="G53" s="218">
        <v>0</v>
      </c>
      <c r="H53" s="361">
        <f t="shared" ref="H53:I55" si="16">D53-F53</f>
        <v>1</v>
      </c>
      <c r="I53" s="272">
        <f t="shared" si="16"/>
        <v>2000000000</v>
      </c>
      <c r="J53" s="353"/>
    </row>
    <row r="54" spans="1:10" ht="23.1" customHeight="1" x14ac:dyDescent="0.25">
      <c r="A54" s="540"/>
      <c r="B54" s="540"/>
      <c r="C54" s="218" t="s">
        <v>58</v>
      </c>
      <c r="D54" s="361">
        <v>0</v>
      </c>
      <c r="E54" s="218">
        <v>0</v>
      </c>
      <c r="F54" s="361">
        <v>0</v>
      </c>
      <c r="G54" s="218">
        <v>0</v>
      </c>
      <c r="H54" s="361">
        <f t="shared" si="16"/>
        <v>0</v>
      </c>
      <c r="I54" s="272">
        <f t="shared" si="16"/>
        <v>0</v>
      </c>
      <c r="J54" s="353"/>
    </row>
    <row r="55" spans="1:10" ht="23.1" customHeight="1" x14ac:dyDescent="0.25">
      <c r="A55" s="540"/>
      <c r="B55" s="540"/>
      <c r="C55" s="218" t="s">
        <v>59</v>
      </c>
      <c r="D55" s="361">
        <v>1</v>
      </c>
      <c r="E55" s="267">
        <f>[1]SETDA!$D$5</f>
        <v>460000000</v>
      </c>
      <c r="F55" s="361">
        <v>1</v>
      </c>
      <c r="G55" s="267">
        <f>E55</f>
        <v>460000000</v>
      </c>
      <c r="H55" s="361">
        <f t="shared" si="16"/>
        <v>0</v>
      </c>
      <c r="I55" s="272">
        <f t="shared" si="16"/>
        <v>0</v>
      </c>
      <c r="J55" s="353"/>
    </row>
    <row r="56" spans="1:10" ht="23.1" customHeight="1" x14ac:dyDescent="0.25">
      <c r="A56" s="545"/>
      <c r="B56" s="546"/>
      <c r="C56" s="342"/>
      <c r="D56" s="360">
        <f>SUM(D52:D55)</f>
        <v>3</v>
      </c>
      <c r="E56" s="346">
        <f t="shared" ref="E56:I56" si="17">SUM(E52:E55)</f>
        <v>3510000000</v>
      </c>
      <c r="F56" s="360">
        <f t="shared" si="17"/>
        <v>2</v>
      </c>
      <c r="G56" s="346">
        <f t="shared" si="17"/>
        <v>1510000000</v>
      </c>
      <c r="H56" s="360">
        <f t="shared" si="17"/>
        <v>1</v>
      </c>
      <c r="I56" s="346">
        <f t="shared" si="17"/>
        <v>2000000000</v>
      </c>
      <c r="J56" s="39"/>
    </row>
    <row r="57" spans="1:10" ht="23.1" customHeight="1" x14ac:dyDescent="0.25">
      <c r="A57" s="540">
        <v>10</v>
      </c>
      <c r="B57" s="540" t="s">
        <v>145</v>
      </c>
      <c r="C57" s="218" t="s">
        <v>56</v>
      </c>
      <c r="D57" s="361">
        <v>2</v>
      </c>
      <c r="E57" s="267">
        <f>[1]disdik!$D$7+[1]disdik!$D$8</f>
        <v>750000000</v>
      </c>
      <c r="F57" s="361">
        <v>1</v>
      </c>
      <c r="G57" s="266">
        <v>450000000</v>
      </c>
      <c r="H57" s="361">
        <f>D57-F57</f>
        <v>1</v>
      </c>
      <c r="I57" s="267">
        <f>E57-G57</f>
        <v>300000000</v>
      </c>
      <c r="J57" s="352"/>
    </row>
    <row r="58" spans="1:10" ht="23.1" customHeight="1" x14ac:dyDescent="0.25">
      <c r="A58" s="540"/>
      <c r="B58" s="540"/>
      <c r="C58" s="218" t="s">
        <v>57</v>
      </c>
      <c r="D58" s="361">
        <v>2</v>
      </c>
      <c r="E58" s="267">
        <f>[1]disdik!$D$5+[1]disdik!$D$6</f>
        <v>1312000000</v>
      </c>
      <c r="F58" s="361">
        <v>1</v>
      </c>
      <c r="G58" s="266">
        <v>872000000</v>
      </c>
      <c r="H58" s="361">
        <f t="shared" ref="H58:I60" si="18">D58-F58</f>
        <v>1</v>
      </c>
      <c r="I58" s="267">
        <f t="shared" si="18"/>
        <v>440000000</v>
      </c>
      <c r="J58" s="352"/>
    </row>
    <row r="59" spans="1:10" ht="23.1" customHeight="1" x14ac:dyDescent="0.25">
      <c r="A59" s="540"/>
      <c r="B59" s="540"/>
      <c r="C59" s="218" t="s">
        <v>58</v>
      </c>
      <c r="D59" s="361">
        <v>0</v>
      </c>
      <c r="E59" s="218">
        <v>0</v>
      </c>
      <c r="F59" s="361">
        <v>0</v>
      </c>
      <c r="G59" s="218">
        <v>0</v>
      </c>
      <c r="H59" s="361">
        <f t="shared" si="18"/>
        <v>0</v>
      </c>
      <c r="I59" s="267">
        <f t="shared" si="18"/>
        <v>0</v>
      </c>
      <c r="J59" s="352"/>
    </row>
    <row r="60" spans="1:10" ht="23.1" customHeight="1" x14ac:dyDescent="0.25">
      <c r="A60" s="540"/>
      <c r="B60" s="540"/>
      <c r="C60" s="218" t="s">
        <v>59</v>
      </c>
      <c r="D60" s="361">
        <v>0</v>
      </c>
      <c r="E60" s="218">
        <v>0</v>
      </c>
      <c r="F60" s="361">
        <v>0</v>
      </c>
      <c r="G60" s="218">
        <v>0</v>
      </c>
      <c r="H60" s="361">
        <f t="shared" si="18"/>
        <v>0</v>
      </c>
      <c r="I60" s="267">
        <f t="shared" si="18"/>
        <v>0</v>
      </c>
      <c r="J60" s="352"/>
    </row>
    <row r="61" spans="1:10" ht="23.1" customHeight="1" x14ac:dyDescent="0.25">
      <c r="A61" s="545"/>
      <c r="B61" s="546"/>
      <c r="C61" s="342"/>
      <c r="D61" s="360">
        <f>SUM(D57:D60)</f>
        <v>4</v>
      </c>
      <c r="E61" s="346">
        <f t="shared" ref="E61:I61" si="19">SUM(E57:E60)</f>
        <v>2062000000</v>
      </c>
      <c r="F61" s="360">
        <f t="shared" si="19"/>
        <v>2</v>
      </c>
      <c r="G61" s="346">
        <f t="shared" si="19"/>
        <v>1322000000</v>
      </c>
      <c r="H61" s="360">
        <f t="shared" si="19"/>
        <v>2</v>
      </c>
      <c r="I61" s="346">
        <f t="shared" si="19"/>
        <v>740000000</v>
      </c>
      <c r="J61" s="39"/>
    </row>
    <row r="62" spans="1:10" ht="23.1" customHeight="1" x14ac:dyDescent="0.25">
      <c r="A62" s="548">
        <v>11</v>
      </c>
      <c r="B62" s="557" t="s">
        <v>249</v>
      </c>
      <c r="C62" s="218" t="s">
        <v>56</v>
      </c>
      <c r="D62" s="77">
        <v>1</v>
      </c>
      <c r="E62" s="237">
        <v>700000000</v>
      </c>
      <c r="F62" s="77">
        <v>1</v>
      </c>
      <c r="G62" s="340">
        <f>E62</f>
        <v>700000000</v>
      </c>
      <c r="H62" s="77">
        <v>0</v>
      </c>
      <c r="I62" s="237">
        <f>E62-G62</f>
        <v>0</v>
      </c>
      <c r="J62" s="39"/>
    </row>
    <row r="63" spans="1:10" ht="23.1" customHeight="1" x14ac:dyDescent="0.25">
      <c r="A63" s="549"/>
      <c r="B63" s="558"/>
      <c r="C63" s="218" t="s">
        <v>57</v>
      </c>
      <c r="D63" s="77">
        <v>0</v>
      </c>
      <c r="E63" s="237"/>
      <c r="F63" s="77">
        <v>0</v>
      </c>
      <c r="G63" s="77"/>
      <c r="H63" s="77">
        <v>0</v>
      </c>
      <c r="I63" s="237">
        <f t="shared" ref="I63:I65" si="20">E63-G63</f>
        <v>0</v>
      </c>
      <c r="J63" s="39"/>
    </row>
    <row r="64" spans="1:10" ht="23.1" customHeight="1" x14ac:dyDescent="0.25">
      <c r="A64" s="549"/>
      <c r="B64" s="558"/>
      <c r="C64" s="218" t="s">
        <v>58</v>
      </c>
      <c r="D64" s="77">
        <v>0</v>
      </c>
      <c r="E64" s="237"/>
      <c r="F64" s="77">
        <v>0</v>
      </c>
      <c r="G64" s="77"/>
      <c r="H64" s="77">
        <v>0</v>
      </c>
      <c r="I64" s="237">
        <f t="shared" si="20"/>
        <v>0</v>
      </c>
      <c r="J64" s="39"/>
    </row>
    <row r="65" spans="1:11" ht="23.1" customHeight="1" x14ac:dyDescent="0.25">
      <c r="A65" s="550"/>
      <c r="B65" s="559"/>
      <c r="C65" s="218" t="s">
        <v>59</v>
      </c>
      <c r="D65" s="77">
        <v>0</v>
      </c>
      <c r="E65" s="237"/>
      <c r="F65" s="77">
        <v>0</v>
      </c>
      <c r="G65" s="77"/>
      <c r="H65" s="77">
        <v>0</v>
      </c>
      <c r="I65" s="237">
        <f t="shared" si="20"/>
        <v>0</v>
      </c>
      <c r="J65" s="39"/>
    </row>
    <row r="66" spans="1:11" ht="23.1" customHeight="1" x14ac:dyDescent="0.25">
      <c r="A66" s="349"/>
      <c r="B66" s="348"/>
      <c r="C66" s="342"/>
      <c r="D66" s="360">
        <f>SUM(D62:D65)</f>
        <v>1</v>
      </c>
      <c r="E66" s="346">
        <f t="shared" ref="E66:I66" si="21">SUM(E62:E65)</f>
        <v>700000000</v>
      </c>
      <c r="F66" s="360">
        <f t="shared" si="21"/>
        <v>1</v>
      </c>
      <c r="G66" s="346">
        <f t="shared" si="21"/>
        <v>700000000</v>
      </c>
      <c r="H66" s="360">
        <f t="shared" si="21"/>
        <v>0</v>
      </c>
      <c r="I66" s="360">
        <f t="shared" si="21"/>
        <v>0</v>
      </c>
      <c r="J66" s="39"/>
    </row>
    <row r="67" spans="1:11" ht="23.1" customHeight="1" x14ac:dyDescent="0.25">
      <c r="A67" s="551" t="s">
        <v>21</v>
      </c>
      <c r="B67" s="552"/>
      <c r="C67" s="218" t="s">
        <v>56</v>
      </c>
      <c r="D67" s="341">
        <f>D7+D12+D17+D22+D27+D32+D37+D42+D52+D57+D62</f>
        <v>15</v>
      </c>
      <c r="E67" s="341">
        <f>E7+E12+E17+E22+E27+E32+E37+E42+E52+E57+E61</f>
        <v>10983453000</v>
      </c>
      <c r="F67" s="341">
        <f>F7+F12+F17+F22+F27+F32+F37+F42+F52+F57+F62</f>
        <v>6</v>
      </c>
      <c r="G67" s="341">
        <f>G7+G12+G17+G22+G27+G32+G37+G42+G52+G57+G61</f>
        <v>3865000000</v>
      </c>
      <c r="H67" s="341">
        <f>H7+H12+H17+H22+H27+H32+H37+H42+H52+H57+H62</f>
        <v>9</v>
      </c>
      <c r="I67" s="341">
        <f>I7+I12+I17+I22+I27+I32+I37+I42+I52+I57+I62</f>
        <v>6378453000</v>
      </c>
      <c r="J67" s="356"/>
    </row>
    <row r="68" spans="1:11" ht="23.1" customHeight="1" x14ac:dyDescent="0.25">
      <c r="A68" s="553"/>
      <c r="B68" s="554"/>
      <c r="C68" s="218" t="s">
        <v>57</v>
      </c>
      <c r="D68" s="273">
        <f>D8+D13+D18+D23+D28+D33+D38+D43+D53+D58+D63</f>
        <v>108</v>
      </c>
      <c r="E68" s="273">
        <f>E8+E13+E18+E23+E28+E33+E38+E43+E53+E58</f>
        <v>239579960750</v>
      </c>
      <c r="F68" s="361">
        <f t="shared" ref="E68:I70" si="22">F8+F13+F18+F23+F28+F33+F38+F43+F53+F58</f>
        <v>62</v>
      </c>
      <c r="G68" s="273">
        <f t="shared" si="22"/>
        <v>186690257000</v>
      </c>
      <c r="H68" s="361">
        <f t="shared" si="22"/>
        <v>46</v>
      </c>
      <c r="I68" s="273">
        <f t="shared" si="22"/>
        <v>52889703750</v>
      </c>
      <c r="J68" s="356"/>
    </row>
    <row r="69" spans="1:11" ht="23.1" customHeight="1" x14ac:dyDescent="0.25">
      <c r="A69" s="553"/>
      <c r="B69" s="554"/>
      <c r="C69" s="218" t="s">
        <v>58</v>
      </c>
      <c r="D69" s="361">
        <f>D9+D14+D19+D24+D29+D34+D39+D44+D54+D59</f>
        <v>32</v>
      </c>
      <c r="E69" s="273">
        <f t="shared" si="22"/>
        <v>7645100000</v>
      </c>
      <c r="F69" s="361">
        <f t="shared" si="22"/>
        <v>14</v>
      </c>
      <c r="G69" s="273">
        <f t="shared" si="22"/>
        <v>2890640000</v>
      </c>
      <c r="H69" s="361">
        <f t="shared" si="22"/>
        <v>18</v>
      </c>
      <c r="I69" s="273">
        <f t="shared" si="22"/>
        <v>4754460000</v>
      </c>
      <c r="J69" s="356"/>
    </row>
    <row r="70" spans="1:11" ht="23.1" customHeight="1" x14ac:dyDescent="0.25">
      <c r="A70" s="555"/>
      <c r="B70" s="556"/>
      <c r="C70" s="218" t="s">
        <v>59</v>
      </c>
      <c r="D70" s="361">
        <f>D10+D15+D20+D25+D30+D35+D40+D45+D55+D60</f>
        <v>1</v>
      </c>
      <c r="E70" s="273">
        <f t="shared" si="22"/>
        <v>460000000</v>
      </c>
      <c r="F70" s="361">
        <f t="shared" si="22"/>
        <v>1</v>
      </c>
      <c r="G70" s="273">
        <f t="shared" si="22"/>
        <v>460000000</v>
      </c>
      <c r="H70" s="361">
        <f t="shared" si="22"/>
        <v>0</v>
      </c>
      <c r="I70" s="273">
        <f t="shared" si="22"/>
        <v>0</v>
      </c>
      <c r="J70" s="356"/>
    </row>
    <row r="71" spans="1:11" ht="23.1" customHeight="1" x14ac:dyDescent="0.25">
      <c r="A71" s="545"/>
      <c r="B71" s="546"/>
      <c r="C71" s="342"/>
      <c r="D71" s="345">
        <f>SUM(D67:D70)</f>
        <v>156</v>
      </c>
      <c r="E71" s="345">
        <f>SUM(E67:E70)</f>
        <v>258668513750</v>
      </c>
      <c r="F71" s="360">
        <f t="shared" ref="F71:H71" si="23">SUM(F67:F70)</f>
        <v>83</v>
      </c>
      <c r="G71" s="345">
        <f>SUM(G67:G70)</f>
        <v>193905897000</v>
      </c>
      <c r="H71" s="360">
        <f t="shared" si="23"/>
        <v>73</v>
      </c>
      <c r="I71" s="345">
        <f>SUM(I67:I70)</f>
        <v>64022616750</v>
      </c>
      <c r="J71" s="356"/>
    </row>
    <row r="76" spans="1:11" ht="15.75" customHeight="1" x14ac:dyDescent="0.25">
      <c r="F76" s="532" t="s">
        <v>78</v>
      </c>
      <c r="G76" s="532"/>
      <c r="H76" s="532"/>
      <c r="I76" s="532"/>
      <c r="J76" s="215"/>
      <c r="K76" s="215"/>
    </row>
    <row r="77" spans="1:11" ht="15.75" x14ac:dyDescent="0.25">
      <c r="F77" s="528" t="s">
        <v>79</v>
      </c>
      <c r="G77" s="528"/>
      <c r="H77" s="528"/>
      <c r="I77" s="528"/>
      <c r="J77" s="366"/>
      <c r="K77" s="366"/>
    </row>
    <row r="78" spans="1:11" ht="15.75" x14ac:dyDescent="0.25">
      <c r="F78" s="185"/>
      <c r="G78" s="185"/>
      <c r="H78" s="185"/>
      <c r="I78" s="185"/>
      <c r="J78" s="185"/>
      <c r="K78" s="194"/>
    </row>
    <row r="79" spans="1:11" ht="15.75" x14ac:dyDescent="0.25">
      <c r="F79" s="185"/>
      <c r="G79" s="185"/>
      <c r="H79" s="185"/>
      <c r="I79" s="185"/>
      <c r="J79" s="185"/>
      <c r="K79" s="194"/>
    </row>
    <row r="80" spans="1:11" ht="15.75" x14ac:dyDescent="0.25">
      <c r="F80" s="185"/>
      <c r="G80" s="185"/>
      <c r="H80" s="185"/>
      <c r="I80" s="185"/>
      <c r="J80" s="185"/>
      <c r="K80" s="194"/>
    </row>
    <row r="81" spans="6:11" ht="15.75" x14ac:dyDescent="0.25">
      <c r="F81" s="526" t="s">
        <v>32</v>
      </c>
      <c r="G81" s="526"/>
      <c r="H81" s="526"/>
      <c r="I81" s="526"/>
      <c r="J81" s="367"/>
      <c r="K81" s="367"/>
    </row>
    <row r="82" spans="6:11" ht="15.75" customHeight="1" x14ac:dyDescent="0.25">
      <c r="F82" s="532" t="s">
        <v>33</v>
      </c>
      <c r="G82" s="532"/>
      <c r="H82" s="532"/>
      <c r="I82" s="532"/>
      <c r="J82" s="215"/>
      <c r="K82" s="215"/>
    </row>
  </sheetData>
  <mergeCells count="47">
    <mergeCell ref="F76:I76"/>
    <mergeCell ref="F77:I77"/>
    <mergeCell ref="F81:I81"/>
    <mergeCell ref="F82:I82"/>
    <mergeCell ref="A62:A65"/>
    <mergeCell ref="B62:B65"/>
    <mergeCell ref="A67:B70"/>
    <mergeCell ref="A71:B71"/>
    <mergeCell ref="A61:B61"/>
    <mergeCell ref="A37:A40"/>
    <mergeCell ref="B37:B40"/>
    <mergeCell ref="A41:B41"/>
    <mergeCell ref="A42:A45"/>
    <mergeCell ref="B42:B45"/>
    <mergeCell ref="A46:B46"/>
    <mergeCell ref="A52:A55"/>
    <mergeCell ref="B52:B55"/>
    <mergeCell ref="A56:B56"/>
    <mergeCell ref="A57:A60"/>
    <mergeCell ref="B57:B60"/>
    <mergeCell ref="A36:B36"/>
    <mergeCell ref="A17:A20"/>
    <mergeCell ref="B17:B20"/>
    <mergeCell ref="A21:B21"/>
    <mergeCell ref="A22:A25"/>
    <mergeCell ref="B22:B25"/>
    <mergeCell ref="A26:B26"/>
    <mergeCell ref="A27:A30"/>
    <mergeCell ref="B27:B30"/>
    <mergeCell ref="A31:B31"/>
    <mergeCell ref="A32:A35"/>
    <mergeCell ref="B32:B35"/>
    <mergeCell ref="A16:B16"/>
    <mergeCell ref="A1:I1"/>
    <mergeCell ref="A2:I2"/>
    <mergeCell ref="A3:I3"/>
    <mergeCell ref="A5:A6"/>
    <mergeCell ref="B5:B6"/>
    <mergeCell ref="C5:C6"/>
    <mergeCell ref="D5:E5"/>
    <mergeCell ref="F5:G5"/>
    <mergeCell ref="H5:I5"/>
    <mergeCell ref="A7:A10"/>
    <mergeCell ref="B7:B10"/>
    <mergeCell ref="A11:B11"/>
    <mergeCell ref="A12:A15"/>
    <mergeCell ref="B12:B15"/>
  </mergeCells>
  <pageMargins left="0.19685039370078741" right="0.11811023622047245" top="0.55118110236220474" bottom="0.39370078740157483" header="0.31496062992125984" footer="0.31496062992125984"/>
  <pageSetup paperSize="5" scale="85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workbookViewId="0">
      <selection activeCell="C37" sqref="C37:I47"/>
    </sheetView>
  </sheetViews>
  <sheetFormatPr defaultRowHeight="15" x14ac:dyDescent="0.25"/>
  <cols>
    <col min="1" max="1" width="6.7109375" customWidth="1"/>
    <col min="2" max="2" width="47" customWidth="1"/>
    <col min="3" max="4" width="12" customWidth="1"/>
    <col min="5" max="9" width="12.7109375" customWidth="1"/>
    <col min="13" max="13" width="16.140625" customWidth="1"/>
    <col min="25" max="25" width="14.85546875" customWidth="1"/>
  </cols>
  <sheetData>
    <row r="1" spans="1:10" x14ac:dyDescent="0.25">
      <c r="A1" s="585" t="s">
        <v>350</v>
      </c>
      <c r="B1" s="585"/>
      <c r="C1" s="585"/>
      <c r="D1" s="585"/>
      <c r="E1" s="585"/>
      <c r="F1" s="585"/>
      <c r="G1" s="585"/>
      <c r="H1" s="585"/>
      <c r="I1" s="585"/>
      <c r="J1" s="585"/>
    </row>
    <row r="2" spans="1:10" x14ac:dyDescent="0.25">
      <c r="A2" s="585" t="s">
        <v>2</v>
      </c>
      <c r="B2" s="585"/>
      <c r="C2" s="585"/>
      <c r="D2" s="585"/>
      <c r="E2" s="585"/>
      <c r="F2" s="585"/>
      <c r="G2" s="585"/>
      <c r="H2" s="585"/>
      <c r="I2" s="585"/>
      <c r="J2" s="585"/>
    </row>
    <row r="3" spans="1:10" x14ac:dyDescent="0.25">
      <c r="A3" s="585" t="s">
        <v>38</v>
      </c>
      <c r="B3" s="585"/>
      <c r="C3" s="585"/>
      <c r="D3" s="585"/>
      <c r="E3" s="585"/>
      <c r="F3" s="585"/>
      <c r="G3" s="585"/>
      <c r="H3" s="585"/>
      <c r="I3" s="585"/>
      <c r="J3" s="585"/>
    </row>
    <row r="4" spans="1:10" ht="10.5" customHeight="1" x14ac:dyDescent="0.25"/>
    <row r="5" spans="1:10" ht="19.5" customHeight="1" x14ac:dyDescent="0.25">
      <c r="A5" s="586" t="s">
        <v>19</v>
      </c>
      <c r="B5" s="586" t="s">
        <v>85</v>
      </c>
      <c r="C5" s="586" t="s">
        <v>341</v>
      </c>
      <c r="D5" s="586"/>
      <c r="E5" s="586"/>
      <c r="F5" s="586"/>
      <c r="G5" s="586"/>
      <c r="H5" s="586"/>
      <c r="I5" s="586"/>
      <c r="J5" s="587" t="s">
        <v>21</v>
      </c>
    </row>
    <row r="6" spans="1:10" ht="19.5" customHeight="1" x14ac:dyDescent="0.25">
      <c r="A6" s="586"/>
      <c r="B6" s="586"/>
      <c r="C6" s="386" t="s">
        <v>342</v>
      </c>
      <c r="D6" s="386" t="s">
        <v>343</v>
      </c>
      <c r="E6" s="386" t="s">
        <v>344</v>
      </c>
      <c r="F6" s="386" t="s">
        <v>345</v>
      </c>
      <c r="G6" s="386" t="s">
        <v>346</v>
      </c>
      <c r="H6" s="386" t="s">
        <v>347</v>
      </c>
      <c r="I6" s="386" t="s">
        <v>348</v>
      </c>
      <c r="J6" s="588"/>
    </row>
    <row r="7" spans="1:10" ht="20.100000000000001" customHeight="1" x14ac:dyDescent="0.25">
      <c r="A7" s="386">
        <v>1</v>
      </c>
      <c r="B7" s="387" t="str">
        <f>[5]JANUARI!B7</f>
        <v>DINAS PEKERJAAN UMUM DAN PENATAAN RUANG</v>
      </c>
      <c r="C7" s="386">
        <v>5</v>
      </c>
      <c r="D7" s="386">
        <v>2</v>
      </c>
      <c r="E7" s="386">
        <v>51</v>
      </c>
      <c r="F7" s="386">
        <v>16</v>
      </c>
      <c r="G7" s="386">
        <v>15</v>
      </c>
      <c r="H7" s="386">
        <v>6</v>
      </c>
      <c r="I7" s="386">
        <v>6</v>
      </c>
      <c r="J7" s="386">
        <f>SUM(C7:I7)</f>
        <v>101</v>
      </c>
    </row>
    <row r="8" spans="1:10" ht="20.100000000000001" customHeight="1" x14ac:dyDescent="0.25">
      <c r="A8" s="388">
        <v>2</v>
      </c>
      <c r="B8" s="389" t="str">
        <f>[5]FEBRUARI!B38</f>
        <v>DINAS KOMUNIKASI DAN INFORMATIKA</v>
      </c>
      <c r="C8" s="388"/>
      <c r="D8" s="388"/>
      <c r="E8" s="388">
        <v>2</v>
      </c>
      <c r="F8" s="388"/>
      <c r="G8" s="388"/>
      <c r="H8" s="388"/>
      <c r="I8" s="388"/>
      <c r="J8" s="388">
        <f t="shared" ref="J8:J17" si="0">SUM(C8:I8)</f>
        <v>2</v>
      </c>
    </row>
    <row r="9" spans="1:10" ht="20.100000000000001" customHeight="1" x14ac:dyDescent="0.25">
      <c r="A9" s="386">
        <v>3</v>
      </c>
      <c r="B9" s="387" t="str">
        <f>[5]MARET!B83</f>
        <v>RUMAH SAKIT UMUM DAERAH</v>
      </c>
      <c r="C9" s="386">
        <v>2</v>
      </c>
      <c r="D9" s="386"/>
      <c r="E9" s="386"/>
      <c r="F9" s="386">
        <v>2</v>
      </c>
      <c r="G9" s="386"/>
      <c r="H9" s="386">
        <v>2</v>
      </c>
      <c r="I9" s="386"/>
      <c r="J9" s="386">
        <f t="shared" si="0"/>
        <v>6</v>
      </c>
    </row>
    <row r="10" spans="1:10" ht="20.100000000000001" customHeight="1" x14ac:dyDescent="0.25">
      <c r="A10" s="388">
        <v>4</v>
      </c>
      <c r="B10" s="389" t="str">
        <f>[5]MARET!B86</f>
        <v>DINAS PENDIDIKAN</v>
      </c>
      <c r="C10" s="388"/>
      <c r="D10" s="388"/>
      <c r="E10" s="388"/>
      <c r="F10" s="388"/>
      <c r="G10" s="388">
        <v>2</v>
      </c>
      <c r="H10" s="388"/>
      <c r="I10" s="388">
        <v>1</v>
      </c>
      <c r="J10" s="388">
        <f t="shared" si="0"/>
        <v>3</v>
      </c>
    </row>
    <row r="11" spans="1:10" ht="20.100000000000001" customHeight="1" x14ac:dyDescent="0.25">
      <c r="A11" s="386">
        <v>5</v>
      </c>
      <c r="B11" s="387" t="str">
        <f>[5]APRIL!B44</f>
        <v>DINAS KESEHATAN</v>
      </c>
      <c r="C11" s="386"/>
      <c r="D11" s="386">
        <v>2</v>
      </c>
      <c r="E11" s="386">
        <v>6</v>
      </c>
      <c r="F11" s="386">
        <v>1</v>
      </c>
      <c r="G11" s="386"/>
      <c r="H11" s="386"/>
      <c r="I11" s="386"/>
      <c r="J11" s="386">
        <f t="shared" si="0"/>
        <v>9</v>
      </c>
    </row>
    <row r="12" spans="1:10" ht="20.100000000000001" customHeight="1" x14ac:dyDescent="0.25">
      <c r="A12" s="388">
        <v>6</v>
      </c>
      <c r="B12" s="389" t="str">
        <f>[5]MEI!B41</f>
        <v>DINAS PERTANIAN</v>
      </c>
      <c r="C12" s="388"/>
      <c r="D12" s="388"/>
      <c r="E12" s="388">
        <v>1</v>
      </c>
      <c r="F12" s="388">
        <v>4</v>
      </c>
      <c r="G12" s="388">
        <v>4</v>
      </c>
      <c r="H12" s="388">
        <v>2</v>
      </c>
      <c r="I12" s="388">
        <v>1</v>
      </c>
      <c r="J12" s="388">
        <f t="shared" si="0"/>
        <v>12</v>
      </c>
    </row>
    <row r="13" spans="1:10" ht="30.75" customHeight="1" x14ac:dyDescent="0.25">
      <c r="A13" s="386">
        <v>7</v>
      </c>
      <c r="B13" s="387" t="str">
        <f>[5]APRIL!B50</f>
        <v>DINAS PERUMAHAN,KAWASAN PEMUKIMAN DAN PERTANAHAN</v>
      </c>
      <c r="C13" s="386"/>
      <c r="D13" s="386"/>
      <c r="E13" s="386"/>
      <c r="F13" s="386"/>
      <c r="G13" s="386">
        <v>9</v>
      </c>
      <c r="H13" s="386"/>
      <c r="I13" s="386"/>
      <c r="J13" s="386">
        <f t="shared" si="0"/>
        <v>9</v>
      </c>
    </row>
    <row r="14" spans="1:10" ht="20.100000000000001" customHeight="1" x14ac:dyDescent="0.25">
      <c r="A14" s="388">
        <v>8</v>
      </c>
      <c r="B14" s="389" t="str">
        <f>[5]JULI!B8</f>
        <v>SEKRETARIAT DPRD</v>
      </c>
      <c r="C14" s="388"/>
      <c r="D14" s="388"/>
      <c r="E14" s="388"/>
      <c r="F14" s="388"/>
      <c r="G14" s="388">
        <v>1</v>
      </c>
      <c r="H14" s="388"/>
      <c r="I14" s="388">
        <v>1</v>
      </c>
      <c r="J14" s="388">
        <f t="shared" si="0"/>
        <v>2</v>
      </c>
    </row>
    <row r="15" spans="1:10" ht="35.1" customHeight="1" x14ac:dyDescent="0.25">
      <c r="A15" s="386">
        <v>9</v>
      </c>
      <c r="B15" s="387" t="str">
        <f>[5]MARET!B70</f>
        <v>DINAS KOPERASI,USAHA KECIL,MENENGAH DAN PERADAGANGAN</v>
      </c>
      <c r="C15" s="386"/>
      <c r="D15" s="386"/>
      <c r="E15" s="386">
        <v>2</v>
      </c>
      <c r="F15" s="386"/>
      <c r="G15" s="386">
        <v>3</v>
      </c>
      <c r="H15" s="386"/>
      <c r="I15" s="386"/>
      <c r="J15" s="386">
        <f t="shared" si="0"/>
        <v>5</v>
      </c>
    </row>
    <row r="16" spans="1:10" ht="20.100000000000001" customHeight="1" x14ac:dyDescent="0.25">
      <c r="A16" s="388">
        <v>10</v>
      </c>
      <c r="B16" s="389" t="s">
        <v>109</v>
      </c>
      <c r="C16" s="388"/>
      <c r="D16" s="388"/>
      <c r="E16" s="388"/>
      <c r="F16" s="388">
        <v>3</v>
      </c>
      <c r="G16" s="388"/>
      <c r="H16" s="388"/>
      <c r="I16" s="388"/>
      <c r="J16" s="388">
        <f t="shared" si="0"/>
        <v>3</v>
      </c>
    </row>
    <row r="17" spans="1:12" ht="51.75" customHeight="1" x14ac:dyDescent="0.25">
      <c r="A17" s="392">
        <v>11</v>
      </c>
      <c r="B17" s="393" t="s">
        <v>349</v>
      </c>
      <c r="C17" s="392"/>
      <c r="D17" s="392"/>
      <c r="E17" s="392"/>
      <c r="F17" s="392">
        <v>1</v>
      </c>
      <c r="G17" s="392"/>
      <c r="H17" s="392"/>
      <c r="I17" s="392"/>
      <c r="J17" s="392">
        <f t="shared" si="0"/>
        <v>1</v>
      </c>
    </row>
    <row r="18" spans="1:12" ht="26.25" customHeight="1" x14ac:dyDescent="0.25">
      <c r="A18" s="589" t="s">
        <v>20</v>
      </c>
      <c r="B18" s="590"/>
      <c r="C18" s="386">
        <f t="shared" ref="C18:E18" si="1">SUM(C7:C17)</f>
        <v>7</v>
      </c>
      <c r="D18" s="386">
        <f t="shared" si="1"/>
        <v>4</v>
      </c>
      <c r="E18" s="386">
        <f t="shared" si="1"/>
        <v>62</v>
      </c>
      <c r="F18" s="386">
        <f>SUM(F7:F17)</f>
        <v>27</v>
      </c>
      <c r="G18" s="386">
        <f t="shared" ref="G18:J18" si="2">SUM(G7:G17)</f>
        <v>34</v>
      </c>
      <c r="H18" s="386">
        <f t="shared" si="2"/>
        <v>10</v>
      </c>
      <c r="I18" s="386">
        <f t="shared" si="2"/>
        <v>9</v>
      </c>
      <c r="J18" s="386">
        <f t="shared" si="2"/>
        <v>153</v>
      </c>
      <c r="L18" s="390"/>
    </row>
    <row r="21" spans="1:12" x14ac:dyDescent="0.25">
      <c r="G21" s="591" t="s">
        <v>78</v>
      </c>
      <c r="H21" s="591"/>
      <c r="I21" s="591"/>
    </row>
    <row r="22" spans="1:12" x14ac:dyDescent="0.25">
      <c r="G22" s="591" t="s">
        <v>79</v>
      </c>
      <c r="H22" s="591"/>
      <c r="I22" s="591"/>
    </row>
    <row r="23" spans="1:12" x14ac:dyDescent="0.25">
      <c r="G23" s="391"/>
      <c r="H23" s="391"/>
    </row>
    <row r="24" spans="1:12" x14ac:dyDescent="0.25">
      <c r="G24" s="391"/>
      <c r="H24" s="391"/>
    </row>
    <row r="25" spans="1:12" ht="15" customHeight="1" x14ac:dyDescent="0.25">
      <c r="G25" s="391"/>
      <c r="H25" s="391"/>
    </row>
    <row r="26" spans="1:12" x14ac:dyDescent="0.25">
      <c r="G26" s="592" t="s">
        <v>32</v>
      </c>
      <c r="H26" s="592"/>
      <c r="I26" s="592"/>
    </row>
    <row r="27" spans="1:12" x14ac:dyDescent="0.25">
      <c r="G27" s="593" t="s">
        <v>33</v>
      </c>
      <c r="H27" s="593"/>
      <c r="I27" s="593"/>
    </row>
    <row r="31" spans="1:12" x14ac:dyDescent="0.25">
      <c r="A31" s="585" t="s">
        <v>351</v>
      </c>
      <c r="B31" s="585"/>
      <c r="C31" s="585"/>
      <c r="D31" s="585"/>
      <c r="E31" s="585"/>
      <c r="F31" s="585"/>
      <c r="G31" s="585"/>
      <c r="H31" s="585"/>
      <c r="I31" s="585"/>
      <c r="J31" s="585"/>
    </row>
    <row r="32" spans="1:12" x14ac:dyDescent="0.25">
      <c r="A32" s="585" t="s">
        <v>2</v>
      </c>
      <c r="B32" s="585"/>
      <c r="C32" s="585"/>
      <c r="D32" s="585"/>
      <c r="E32" s="585"/>
      <c r="F32" s="585"/>
      <c r="G32" s="585"/>
      <c r="H32" s="585"/>
      <c r="I32" s="585"/>
      <c r="J32" s="585"/>
    </row>
    <row r="33" spans="1:10" x14ac:dyDescent="0.25">
      <c r="A33" s="585" t="s">
        <v>38</v>
      </c>
      <c r="B33" s="585"/>
      <c r="C33" s="585"/>
      <c r="D33" s="585"/>
      <c r="E33" s="585"/>
      <c r="F33" s="585"/>
      <c r="G33" s="585"/>
      <c r="H33" s="585"/>
      <c r="I33" s="585"/>
      <c r="J33" s="585"/>
    </row>
    <row r="35" spans="1:10" x14ac:dyDescent="0.25">
      <c r="A35" s="586" t="s">
        <v>19</v>
      </c>
      <c r="B35" s="586" t="s">
        <v>85</v>
      </c>
      <c r="C35" s="586" t="s">
        <v>341</v>
      </c>
      <c r="D35" s="586"/>
      <c r="E35" s="586"/>
      <c r="F35" s="586"/>
      <c r="G35" s="586"/>
      <c r="H35" s="586"/>
      <c r="I35" s="586"/>
      <c r="J35" s="587" t="s">
        <v>21</v>
      </c>
    </row>
    <row r="36" spans="1:10" x14ac:dyDescent="0.25">
      <c r="A36" s="586"/>
      <c r="B36" s="586"/>
      <c r="C36" s="386" t="s">
        <v>342</v>
      </c>
      <c r="D36" s="386" t="s">
        <v>343</v>
      </c>
      <c r="E36" s="386" t="s">
        <v>344</v>
      </c>
      <c r="F36" s="386" t="s">
        <v>345</v>
      </c>
      <c r="G36" s="386" t="s">
        <v>346</v>
      </c>
      <c r="H36" s="386" t="s">
        <v>347</v>
      </c>
      <c r="I36" s="386" t="s">
        <v>348</v>
      </c>
      <c r="J36" s="588"/>
    </row>
    <row r="37" spans="1:10" x14ac:dyDescent="0.25">
      <c r="A37" s="386">
        <v>1</v>
      </c>
      <c r="B37" s="387" t="s">
        <v>35</v>
      </c>
      <c r="C37" s="386">
        <v>5</v>
      </c>
      <c r="D37" s="386">
        <v>5</v>
      </c>
      <c r="E37" s="386">
        <v>7</v>
      </c>
      <c r="F37" s="386">
        <v>10</v>
      </c>
      <c r="G37" s="386">
        <v>15</v>
      </c>
      <c r="H37" s="386">
        <v>7</v>
      </c>
      <c r="I37" s="386">
        <v>3</v>
      </c>
      <c r="J37" s="386">
        <f>SUM(C37:I37)</f>
        <v>52</v>
      </c>
    </row>
    <row r="38" spans="1:10" x14ac:dyDescent="0.25">
      <c r="A38" s="388">
        <v>2</v>
      </c>
      <c r="B38" s="389" t="s">
        <v>352</v>
      </c>
      <c r="C38" s="388"/>
      <c r="D38" s="388">
        <v>1</v>
      </c>
      <c r="E38" s="388">
        <v>1</v>
      </c>
      <c r="F38" s="388"/>
      <c r="G38" s="388"/>
      <c r="H38" s="388"/>
      <c r="I38" s="388"/>
      <c r="J38" s="388">
        <f t="shared" ref="J38:J47" si="3">SUM(C38:I38)</f>
        <v>2</v>
      </c>
    </row>
    <row r="39" spans="1:10" x14ac:dyDescent="0.25">
      <c r="A39" s="386">
        <v>3</v>
      </c>
      <c r="B39" s="387" t="s">
        <v>144</v>
      </c>
      <c r="C39" s="386"/>
      <c r="D39" s="386"/>
      <c r="E39" s="386"/>
      <c r="F39" s="386">
        <v>1</v>
      </c>
      <c r="G39" s="386">
        <v>2</v>
      </c>
      <c r="H39" s="386"/>
      <c r="I39" s="386"/>
      <c r="J39" s="386">
        <f t="shared" si="3"/>
        <v>3</v>
      </c>
    </row>
    <row r="40" spans="1:10" x14ac:dyDescent="0.25">
      <c r="A40" s="388">
        <v>4</v>
      </c>
      <c r="B40" s="389" t="s">
        <v>145</v>
      </c>
      <c r="C40" s="388"/>
      <c r="D40" s="388"/>
      <c r="E40" s="388"/>
      <c r="F40" s="388"/>
      <c r="G40" s="388"/>
      <c r="H40" s="388">
        <v>2</v>
      </c>
      <c r="I40" s="388"/>
      <c r="J40" s="388">
        <f t="shared" si="3"/>
        <v>2</v>
      </c>
    </row>
    <row r="41" spans="1:10" x14ac:dyDescent="0.25">
      <c r="A41" s="386">
        <v>5</v>
      </c>
      <c r="B41" s="387" t="s">
        <v>135</v>
      </c>
      <c r="C41" s="386"/>
      <c r="D41" s="386"/>
      <c r="E41" s="386"/>
      <c r="F41" s="386">
        <v>3</v>
      </c>
      <c r="G41" s="386">
        <v>1</v>
      </c>
      <c r="H41" s="386"/>
      <c r="I41" s="386">
        <v>3</v>
      </c>
      <c r="J41" s="386">
        <f t="shared" si="3"/>
        <v>7</v>
      </c>
    </row>
    <row r="42" spans="1:10" x14ac:dyDescent="0.25">
      <c r="A42" s="388">
        <v>6</v>
      </c>
      <c r="B42" s="389" t="s">
        <v>95</v>
      </c>
      <c r="C42" s="388"/>
      <c r="D42" s="388"/>
      <c r="E42" s="388">
        <v>2</v>
      </c>
      <c r="F42" s="388" t="s">
        <v>70</v>
      </c>
      <c r="G42" s="388">
        <v>1</v>
      </c>
      <c r="H42" s="388"/>
      <c r="I42" s="388">
        <v>2</v>
      </c>
      <c r="J42" s="388">
        <f t="shared" si="3"/>
        <v>5</v>
      </c>
    </row>
    <row r="43" spans="1:10" ht="30" x14ac:dyDescent="0.25">
      <c r="A43" s="386">
        <v>7</v>
      </c>
      <c r="B43" s="387" t="s">
        <v>143</v>
      </c>
      <c r="C43" s="386"/>
      <c r="D43" s="386"/>
      <c r="E43" s="386"/>
      <c r="F43" s="386"/>
      <c r="G43" s="386"/>
      <c r="H43" s="386"/>
      <c r="I43" s="386">
        <v>8</v>
      </c>
      <c r="J43" s="386">
        <f t="shared" si="3"/>
        <v>8</v>
      </c>
    </row>
    <row r="44" spans="1:10" x14ac:dyDescent="0.25">
      <c r="A44" s="388">
        <v>8</v>
      </c>
      <c r="B44" s="389" t="s">
        <v>141</v>
      </c>
      <c r="C44" s="388"/>
      <c r="D44" s="388"/>
      <c r="E44" s="388"/>
      <c r="F44" s="388"/>
      <c r="G44" s="388"/>
      <c r="H44" s="388"/>
      <c r="I44" s="388"/>
      <c r="J44" s="388">
        <f t="shared" si="3"/>
        <v>0</v>
      </c>
    </row>
    <row r="45" spans="1:10" ht="30" x14ac:dyDescent="0.25">
      <c r="A45" s="386">
        <v>9</v>
      </c>
      <c r="B45" s="387" t="s">
        <v>353</v>
      </c>
      <c r="C45" s="386"/>
      <c r="D45" s="386"/>
      <c r="E45" s="386"/>
      <c r="F45" s="386"/>
      <c r="G45" s="386">
        <v>5</v>
      </c>
      <c r="H45" s="386"/>
      <c r="I45" s="386"/>
      <c r="J45" s="386">
        <f t="shared" si="3"/>
        <v>5</v>
      </c>
    </row>
    <row r="46" spans="1:10" x14ac:dyDescent="0.25">
      <c r="A46" s="388">
        <v>10</v>
      </c>
      <c r="B46" s="389" t="s">
        <v>109</v>
      </c>
      <c r="C46" s="388"/>
      <c r="D46" s="388"/>
      <c r="E46" s="388">
        <v>2</v>
      </c>
      <c r="F46" s="388"/>
      <c r="G46" s="388"/>
      <c r="H46" s="388"/>
      <c r="I46" s="388"/>
      <c r="J46" s="388">
        <f t="shared" si="3"/>
        <v>2</v>
      </c>
    </row>
    <row r="47" spans="1:10" ht="45" x14ac:dyDescent="0.25">
      <c r="A47" s="392">
        <v>11</v>
      </c>
      <c r="B47" s="393" t="s">
        <v>349</v>
      </c>
      <c r="C47" s="392"/>
      <c r="D47" s="392"/>
      <c r="E47" s="392"/>
      <c r="F47" s="392"/>
      <c r="G47" s="392"/>
      <c r="H47" s="392">
        <v>1</v>
      </c>
      <c r="I47" s="392"/>
      <c r="J47" s="392">
        <f t="shared" si="3"/>
        <v>1</v>
      </c>
    </row>
    <row r="48" spans="1:10" x14ac:dyDescent="0.25">
      <c r="A48" s="589" t="s">
        <v>20</v>
      </c>
      <c r="B48" s="590"/>
      <c r="C48" s="386">
        <f t="shared" ref="C48" si="4">SUM(C37:C47)</f>
        <v>5</v>
      </c>
      <c r="D48" s="386">
        <f t="shared" ref="D48" si="5">SUM(D37:D47)</f>
        <v>6</v>
      </c>
      <c r="E48" s="386">
        <f t="shared" ref="E48" si="6">SUM(E37:E47)</f>
        <v>12</v>
      </c>
      <c r="F48" s="386">
        <f>SUM(F37:F47)</f>
        <v>14</v>
      </c>
      <c r="G48" s="386">
        <f t="shared" ref="G48" si="7">SUM(G37:G47)</f>
        <v>24</v>
      </c>
      <c r="H48" s="386">
        <f t="shared" ref="H48" si="8">SUM(H37:H47)</f>
        <v>10</v>
      </c>
      <c r="I48" s="386">
        <f t="shared" ref="I48" si="9">SUM(I37:I47)</f>
        <v>16</v>
      </c>
      <c r="J48" s="386">
        <f t="shared" ref="J48" si="10">SUM(J37:J47)</f>
        <v>87</v>
      </c>
    </row>
    <row r="51" spans="7:9" x14ac:dyDescent="0.25">
      <c r="G51" s="591" t="s">
        <v>78</v>
      </c>
      <c r="H51" s="591"/>
      <c r="I51" s="591"/>
    </row>
    <row r="52" spans="7:9" x14ac:dyDescent="0.25">
      <c r="G52" s="591" t="s">
        <v>79</v>
      </c>
      <c r="H52" s="591"/>
      <c r="I52" s="591"/>
    </row>
    <row r="53" spans="7:9" x14ac:dyDescent="0.25">
      <c r="G53" s="391"/>
      <c r="H53" s="391"/>
    </row>
    <row r="54" spans="7:9" x14ac:dyDescent="0.25">
      <c r="G54" s="391"/>
      <c r="H54" s="391"/>
    </row>
    <row r="55" spans="7:9" x14ac:dyDescent="0.25">
      <c r="G55" s="391"/>
      <c r="H55" s="391"/>
    </row>
    <row r="56" spans="7:9" x14ac:dyDescent="0.25">
      <c r="G56" s="592" t="s">
        <v>32</v>
      </c>
      <c r="H56" s="592"/>
      <c r="I56" s="592"/>
    </row>
    <row r="57" spans="7:9" x14ac:dyDescent="0.25">
      <c r="G57" s="593" t="s">
        <v>33</v>
      </c>
      <c r="H57" s="593"/>
      <c r="I57" s="593"/>
    </row>
  </sheetData>
  <mergeCells count="24">
    <mergeCell ref="A48:B48"/>
    <mergeCell ref="G51:I51"/>
    <mergeCell ref="G52:I52"/>
    <mergeCell ref="G56:I56"/>
    <mergeCell ref="G57:I57"/>
    <mergeCell ref="A32:J32"/>
    <mergeCell ref="A33:J33"/>
    <mergeCell ref="A35:A36"/>
    <mergeCell ref="B35:B36"/>
    <mergeCell ref="C35:I35"/>
    <mergeCell ref="J35:J36"/>
    <mergeCell ref="A31:J31"/>
    <mergeCell ref="A1:J1"/>
    <mergeCell ref="A2:J2"/>
    <mergeCell ref="A3:J3"/>
    <mergeCell ref="A5:A6"/>
    <mergeCell ref="B5:B6"/>
    <mergeCell ref="C5:I5"/>
    <mergeCell ref="J5:J6"/>
    <mergeCell ref="A18:B18"/>
    <mergeCell ref="G21:I21"/>
    <mergeCell ref="G22:I22"/>
    <mergeCell ref="G26:I26"/>
    <mergeCell ref="G27:I27"/>
  </mergeCells>
  <pageMargins left="0.39370078740157483" right="0.31496062992125984" top="0.74803149606299213" bottom="0.39370078740157483" header="0.31496062992125984" footer="0.31496062992125984"/>
  <pageSetup paperSize="5" orientation="landscape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78"/>
  <sheetViews>
    <sheetView topLeftCell="A15" zoomScale="70" zoomScaleNormal="70" workbookViewId="0">
      <selection activeCell="B80" sqref="B80"/>
    </sheetView>
  </sheetViews>
  <sheetFormatPr defaultRowHeight="15" x14ac:dyDescent="0.25"/>
  <cols>
    <col min="2" max="2" width="17" customWidth="1"/>
    <col min="3" max="3" width="8.5703125" customWidth="1"/>
    <col min="10" max="10" width="9.140625" style="446"/>
  </cols>
  <sheetData>
    <row r="2" spans="2:32" x14ac:dyDescent="0.25">
      <c r="B2" s="594" t="s">
        <v>90</v>
      </c>
      <c r="C2" s="594"/>
      <c r="D2" s="594"/>
      <c r="E2" s="594"/>
      <c r="F2" s="594"/>
      <c r="G2" s="594"/>
      <c r="H2" s="594"/>
      <c r="I2" s="594"/>
      <c r="J2" s="594"/>
    </row>
    <row r="3" spans="2:32" x14ac:dyDescent="0.25">
      <c r="L3" s="595" t="s">
        <v>401</v>
      </c>
      <c r="M3" s="595"/>
      <c r="N3" s="595"/>
      <c r="O3" s="595"/>
      <c r="P3" s="595"/>
      <c r="Q3" s="595"/>
      <c r="R3" s="595"/>
      <c r="S3" s="595"/>
      <c r="W3" s="595" t="s">
        <v>405</v>
      </c>
      <c r="X3" s="595"/>
      <c r="Y3" s="595"/>
      <c r="Z3" s="595"/>
      <c r="AA3" s="595"/>
      <c r="AB3" s="595"/>
      <c r="AC3" s="595"/>
      <c r="AD3" s="595"/>
    </row>
    <row r="4" spans="2:32" x14ac:dyDescent="0.25">
      <c r="B4" s="443"/>
      <c r="C4" s="445" t="s">
        <v>387</v>
      </c>
      <c r="D4" s="445" t="s">
        <v>388</v>
      </c>
      <c r="E4" s="445" t="s">
        <v>389</v>
      </c>
      <c r="F4" s="445" t="s">
        <v>390</v>
      </c>
      <c r="G4" s="445" t="s">
        <v>346</v>
      </c>
      <c r="H4" s="445" t="s">
        <v>391</v>
      </c>
      <c r="I4" s="445" t="s">
        <v>392</v>
      </c>
      <c r="J4" s="447" t="s">
        <v>21</v>
      </c>
      <c r="L4" s="445" t="s">
        <v>387</v>
      </c>
      <c r="M4" s="445" t="s">
        <v>388</v>
      </c>
      <c r="N4" s="445" t="s">
        <v>389</v>
      </c>
      <c r="O4" s="445" t="s">
        <v>390</v>
      </c>
      <c r="P4" s="445" t="s">
        <v>346</v>
      </c>
      <c r="Q4" s="445" t="s">
        <v>391</v>
      </c>
      <c r="R4" s="445" t="s">
        <v>392</v>
      </c>
      <c r="S4" s="447" t="s">
        <v>21</v>
      </c>
      <c r="T4" s="443" t="s">
        <v>91</v>
      </c>
      <c r="W4" s="445" t="s">
        <v>387</v>
      </c>
      <c r="X4" s="445" t="s">
        <v>388</v>
      </c>
      <c r="Y4" s="445" t="s">
        <v>389</v>
      </c>
      <c r="Z4" s="445" t="s">
        <v>390</v>
      </c>
      <c r="AA4" s="445" t="s">
        <v>346</v>
      </c>
      <c r="AB4" s="445" t="s">
        <v>391</v>
      </c>
      <c r="AC4" s="445" t="s">
        <v>392</v>
      </c>
      <c r="AD4" s="468">
        <v>42961</v>
      </c>
      <c r="AE4" s="443" t="s">
        <v>21</v>
      </c>
      <c r="AF4" s="392" t="s">
        <v>91</v>
      </c>
    </row>
    <row r="5" spans="2:32" x14ac:dyDescent="0.25">
      <c r="B5" s="393" t="s">
        <v>396</v>
      </c>
      <c r="C5" s="445">
        <v>5</v>
      </c>
      <c r="D5" s="445">
        <v>2</v>
      </c>
      <c r="E5" s="445">
        <v>51</v>
      </c>
      <c r="F5" s="445">
        <v>16</v>
      </c>
      <c r="G5" s="445">
        <v>15</v>
      </c>
      <c r="H5" s="445">
        <v>6</v>
      </c>
      <c r="I5" s="445">
        <v>6</v>
      </c>
      <c r="J5" s="447">
        <f>SUM(C5:I5)</f>
        <v>101</v>
      </c>
      <c r="L5" s="445">
        <v>5</v>
      </c>
      <c r="M5" s="445">
        <v>2</v>
      </c>
      <c r="N5" s="445">
        <v>51</v>
      </c>
      <c r="O5" s="445">
        <v>16</v>
      </c>
      <c r="P5" s="445">
        <v>15</v>
      </c>
      <c r="Q5" s="445">
        <v>6</v>
      </c>
      <c r="R5" s="445">
        <v>6</v>
      </c>
      <c r="S5" s="447">
        <f>SUM(L5:R5)</f>
        <v>101</v>
      </c>
      <c r="T5" s="443">
        <f>S5-S9</f>
        <v>49</v>
      </c>
      <c r="W5" s="392"/>
      <c r="X5" s="392"/>
      <c r="Y5" s="392">
        <v>1</v>
      </c>
      <c r="Z5" s="392">
        <v>4</v>
      </c>
      <c r="AA5" s="392">
        <v>4</v>
      </c>
      <c r="AB5" s="392">
        <v>2</v>
      </c>
      <c r="AC5" s="392">
        <v>1</v>
      </c>
      <c r="AD5" s="447"/>
      <c r="AE5" s="443">
        <f>SUM(W5:AD5)</f>
        <v>12</v>
      </c>
      <c r="AF5" s="443">
        <f>AE5-AE9</f>
        <v>6</v>
      </c>
    </row>
    <row r="6" spans="2:32" x14ac:dyDescent="0.25">
      <c r="B6" s="393" t="s">
        <v>365</v>
      </c>
      <c r="C6" s="392"/>
      <c r="D6" s="392"/>
      <c r="E6" s="392">
        <v>2</v>
      </c>
      <c r="F6" s="392"/>
      <c r="G6" s="392"/>
      <c r="H6" s="392"/>
      <c r="I6" s="392"/>
      <c r="J6" s="447">
        <f t="shared" ref="J6:J15" si="0">SUM(C6:I6)</f>
        <v>2</v>
      </c>
    </row>
    <row r="7" spans="2:32" x14ac:dyDescent="0.25">
      <c r="B7" s="393" t="s">
        <v>366</v>
      </c>
      <c r="C7" s="392">
        <v>2</v>
      </c>
      <c r="D7" s="392"/>
      <c r="E7" s="392"/>
      <c r="F7" s="392">
        <v>2</v>
      </c>
      <c r="G7" s="392"/>
      <c r="H7" s="392">
        <v>2</v>
      </c>
      <c r="I7" s="392"/>
      <c r="J7" s="447">
        <f t="shared" si="0"/>
        <v>6</v>
      </c>
      <c r="L7" s="595" t="s">
        <v>402</v>
      </c>
      <c r="M7" s="595"/>
      <c r="N7" s="595"/>
      <c r="O7" s="595"/>
      <c r="P7" s="595"/>
      <c r="Q7" s="595"/>
      <c r="R7" s="595"/>
      <c r="S7" s="595"/>
      <c r="W7" s="595" t="s">
        <v>405</v>
      </c>
      <c r="X7" s="595"/>
      <c r="Y7" s="595"/>
      <c r="Z7" s="595"/>
      <c r="AA7" s="595"/>
      <c r="AB7" s="595"/>
      <c r="AC7" s="595"/>
      <c r="AD7" s="596"/>
    </row>
    <row r="8" spans="2:32" x14ac:dyDescent="0.25">
      <c r="B8" s="393" t="s">
        <v>397</v>
      </c>
      <c r="C8" s="392"/>
      <c r="D8" s="392"/>
      <c r="E8" s="392"/>
      <c r="F8" s="392"/>
      <c r="G8" s="392">
        <v>2</v>
      </c>
      <c r="H8" s="392"/>
      <c r="I8" s="392">
        <v>1</v>
      </c>
      <c r="J8" s="447">
        <f t="shared" si="0"/>
        <v>3</v>
      </c>
      <c r="L8" s="445" t="s">
        <v>387</v>
      </c>
      <c r="M8" s="445" t="s">
        <v>388</v>
      </c>
      <c r="N8" s="445" t="s">
        <v>389</v>
      </c>
      <c r="O8" s="445" t="s">
        <v>390</v>
      </c>
      <c r="P8" s="445" t="s">
        <v>346</v>
      </c>
      <c r="Q8" s="445" t="s">
        <v>391</v>
      </c>
      <c r="R8" s="445" t="s">
        <v>392</v>
      </c>
      <c r="S8" s="447" t="s">
        <v>21</v>
      </c>
      <c r="T8" s="392"/>
      <c r="W8" s="445" t="s">
        <v>387</v>
      </c>
      <c r="X8" s="445" t="s">
        <v>388</v>
      </c>
      <c r="Y8" s="445" t="s">
        <v>389</v>
      </c>
      <c r="Z8" s="445" t="s">
        <v>390</v>
      </c>
      <c r="AA8" s="445" t="s">
        <v>346</v>
      </c>
      <c r="AB8" s="445" t="s">
        <v>391</v>
      </c>
      <c r="AC8" s="445" t="s">
        <v>392</v>
      </c>
      <c r="AD8" s="468">
        <v>42961</v>
      </c>
      <c r="AE8" s="443" t="s">
        <v>21</v>
      </c>
    </row>
    <row r="9" spans="2:32" x14ac:dyDescent="0.25">
      <c r="B9" s="393" t="s">
        <v>382</v>
      </c>
      <c r="C9" s="392"/>
      <c r="D9" s="392">
        <v>2</v>
      </c>
      <c r="E9" s="392">
        <v>6</v>
      </c>
      <c r="F9" s="392">
        <v>1</v>
      </c>
      <c r="G9" s="392"/>
      <c r="H9" s="392"/>
      <c r="I9" s="392"/>
      <c r="J9" s="447">
        <f t="shared" si="0"/>
        <v>9</v>
      </c>
      <c r="L9" s="445">
        <v>5</v>
      </c>
      <c r="M9" s="445">
        <v>5</v>
      </c>
      <c r="N9" s="445">
        <v>7</v>
      </c>
      <c r="O9" s="445">
        <v>10</v>
      </c>
      <c r="P9" s="445">
        <v>15</v>
      </c>
      <c r="Q9" s="445">
        <v>6</v>
      </c>
      <c r="R9" s="445">
        <v>4</v>
      </c>
      <c r="S9" s="447">
        <f>SUM(L9:R9)</f>
        <v>52</v>
      </c>
      <c r="T9" s="443"/>
      <c r="W9" s="445"/>
      <c r="X9" s="445"/>
      <c r="Y9" s="445">
        <v>2</v>
      </c>
      <c r="Z9" s="445"/>
      <c r="AA9" s="445">
        <v>1</v>
      </c>
      <c r="AB9" s="445"/>
      <c r="AC9" s="445">
        <v>2</v>
      </c>
      <c r="AD9" s="447">
        <v>1</v>
      </c>
      <c r="AE9" s="443">
        <f>SUM(W9:AD9)</f>
        <v>6</v>
      </c>
    </row>
    <row r="10" spans="2:32" x14ac:dyDescent="0.25">
      <c r="B10" s="393" t="s">
        <v>398</v>
      </c>
      <c r="C10" s="392"/>
      <c r="D10" s="392"/>
      <c r="E10" s="392">
        <v>1</v>
      </c>
      <c r="F10" s="392">
        <v>4</v>
      </c>
      <c r="G10" s="392">
        <v>4</v>
      </c>
      <c r="H10" s="392">
        <v>2</v>
      </c>
      <c r="I10" s="392">
        <v>1</v>
      </c>
      <c r="J10" s="447">
        <f t="shared" si="0"/>
        <v>12</v>
      </c>
    </row>
    <row r="11" spans="2:32" x14ac:dyDescent="0.25">
      <c r="B11" s="393" t="s">
        <v>385</v>
      </c>
      <c r="C11" s="392"/>
      <c r="D11" s="392"/>
      <c r="E11" s="392"/>
      <c r="F11" s="392"/>
      <c r="G11" s="392">
        <v>9</v>
      </c>
      <c r="H11" s="392"/>
      <c r="I11" s="392"/>
      <c r="J11" s="447">
        <f t="shared" si="0"/>
        <v>9</v>
      </c>
    </row>
    <row r="12" spans="2:32" x14ac:dyDescent="0.25">
      <c r="B12" s="393" t="s">
        <v>367</v>
      </c>
      <c r="C12" s="392"/>
      <c r="D12" s="392"/>
      <c r="E12" s="392"/>
      <c r="F12" s="392"/>
      <c r="G12" s="392">
        <v>1</v>
      </c>
      <c r="H12" s="392"/>
      <c r="I12" s="392">
        <v>1</v>
      </c>
      <c r="J12" s="447">
        <f t="shared" si="0"/>
        <v>2</v>
      </c>
    </row>
    <row r="13" spans="2:32" x14ac:dyDescent="0.25">
      <c r="B13" s="393" t="s">
        <v>383</v>
      </c>
      <c r="C13" s="392"/>
      <c r="D13" s="392"/>
      <c r="E13" s="392">
        <v>2</v>
      </c>
      <c r="F13" s="392"/>
      <c r="G13" s="392">
        <v>3</v>
      </c>
      <c r="H13" s="392"/>
      <c r="I13" s="392"/>
      <c r="J13" s="447">
        <f t="shared" si="0"/>
        <v>5</v>
      </c>
    </row>
    <row r="14" spans="2:32" x14ac:dyDescent="0.25">
      <c r="B14" s="393" t="s">
        <v>368</v>
      </c>
      <c r="C14" s="392"/>
      <c r="D14" s="392"/>
      <c r="E14" s="392"/>
      <c r="F14" s="392">
        <v>3</v>
      </c>
      <c r="G14" s="392"/>
      <c r="H14" s="392"/>
      <c r="I14" s="392"/>
      <c r="J14" s="447">
        <f t="shared" si="0"/>
        <v>3</v>
      </c>
    </row>
    <row r="15" spans="2:32" x14ac:dyDescent="0.25">
      <c r="B15" s="393" t="s">
        <v>369</v>
      </c>
      <c r="C15" s="392"/>
      <c r="D15" s="392"/>
      <c r="E15" s="392"/>
      <c r="F15" s="392">
        <v>1</v>
      </c>
      <c r="G15" s="392"/>
      <c r="H15" s="392"/>
      <c r="I15" s="392"/>
      <c r="J15" s="447">
        <f t="shared" si="0"/>
        <v>1</v>
      </c>
    </row>
    <row r="16" spans="2:32" x14ac:dyDescent="0.25">
      <c r="B16" s="393"/>
      <c r="C16" s="447">
        <f t="shared" ref="C16:I16" si="1">SUM(C5:C15)</f>
        <v>7</v>
      </c>
      <c r="D16" s="447">
        <f t="shared" si="1"/>
        <v>4</v>
      </c>
      <c r="E16" s="447">
        <f t="shared" si="1"/>
        <v>62</v>
      </c>
      <c r="F16" s="447">
        <f t="shared" si="1"/>
        <v>27</v>
      </c>
      <c r="G16" s="447">
        <f t="shared" si="1"/>
        <v>34</v>
      </c>
      <c r="H16" s="447">
        <f t="shared" si="1"/>
        <v>10</v>
      </c>
      <c r="I16" s="447">
        <f t="shared" si="1"/>
        <v>9</v>
      </c>
      <c r="J16" s="447">
        <f>SUM(J5:J15)</f>
        <v>153</v>
      </c>
    </row>
    <row r="18" spans="2:30" x14ac:dyDescent="0.25">
      <c r="B18" s="595" t="s">
        <v>89</v>
      </c>
      <c r="C18" s="595"/>
      <c r="D18" s="595"/>
      <c r="E18" s="595"/>
      <c r="F18" s="595"/>
      <c r="G18" s="595"/>
      <c r="H18" s="595"/>
      <c r="I18" s="595"/>
      <c r="J18" s="595"/>
    </row>
    <row r="19" spans="2:30" x14ac:dyDescent="0.25">
      <c r="B19" s="443"/>
      <c r="C19" s="445" t="s">
        <v>387</v>
      </c>
      <c r="D19" s="445" t="s">
        <v>388</v>
      </c>
      <c r="E19" s="445" t="s">
        <v>389</v>
      </c>
      <c r="F19" s="445" t="s">
        <v>390</v>
      </c>
      <c r="G19" s="445" t="s">
        <v>346</v>
      </c>
      <c r="H19" s="445" t="s">
        <v>391</v>
      </c>
      <c r="I19" s="445" t="s">
        <v>392</v>
      </c>
      <c r="J19" s="447" t="s">
        <v>21</v>
      </c>
    </row>
    <row r="20" spans="2:30" x14ac:dyDescent="0.25">
      <c r="B20" s="393" t="s">
        <v>396</v>
      </c>
      <c r="C20" s="445">
        <v>5</v>
      </c>
      <c r="D20" s="445">
        <v>5</v>
      </c>
      <c r="E20" s="445">
        <v>7</v>
      </c>
      <c r="F20" s="445">
        <v>10</v>
      </c>
      <c r="G20" s="445">
        <v>15</v>
      </c>
      <c r="H20" s="445">
        <v>6</v>
      </c>
      <c r="I20" s="445">
        <v>4</v>
      </c>
      <c r="J20" s="447">
        <f>SUM(C20:I20)</f>
        <v>52</v>
      </c>
    </row>
    <row r="21" spans="2:30" x14ac:dyDescent="0.25">
      <c r="B21" s="393" t="s">
        <v>365</v>
      </c>
      <c r="C21" s="445"/>
      <c r="D21" s="445">
        <v>1</v>
      </c>
      <c r="E21" s="445">
        <v>1</v>
      </c>
      <c r="F21" s="445"/>
      <c r="G21" s="445"/>
      <c r="H21" s="445"/>
      <c r="I21" s="445"/>
      <c r="J21" s="447">
        <f t="shared" ref="J21:J30" si="2">SUM(C21:I21)</f>
        <v>2</v>
      </c>
    </row>
    <row r="22" spans="2:30" x14ac:dyDescent="0.25">
      <c r="B22" s="393" t="s">
        <v>366</v>
      </c>
      <c r="C22" s="445"/>
      <c r="D22" s="445"/>
      <c r="E22" s="445"/>
      <c r="F22" s="445">
        <v>1</v>
      </c>
      <c r="G22" s="445">
        <v>2</v>
      </c>
      <c r="H22" s="445"/>
      <c r="I22" s="445"/>
      <c r="J22" s="447">
        <f t="shared" si="2"/>
        <v>3</v>
      </c>
    </row>
    <row r="23" spans="2:30" x14ac:dyDescent="0.25">
      <c r="B23" s="393" t="s">
        <v>397</v>
      </c>
      <c r="C23" s="445"/>
      <c r="D23" s="445"/>
      <c r="E23" s="445"/>
      <c r="F23" s="445"/>
      <c r="G23" s="445"/>
      <c r="H23" s="445">
        <v>1</v>
      </c>
      <c r="I23" s="445">
        <v>1</v>
      </c>
      <c r="J23" s="447">
        <f t="shared" si="2"/>
        <v>2</v>
      </c>
    </row>
    <row r="24" spans="2:30" x14ac:dyDescent="0.25">
      <c r="B24" s="393" t="s">
        <v>382</v>
      </c>
      <c r="C24" s="445"/>
      <c r="D24" s="445"/>
      <c r="E24" s="445"/>
      <c r="F24" s="445">
        <v>3</v>
      </c>
      <c r="G24" s="445">
        <v>1</v>
      </c>
      <c r="H24" s="445"/>
      <c r="I24" s="445">
        <v>4</v>
      </c>
      <c r="J24" s="447">
        <f t="shared" si="2"/>
        <v>8</v>
      </c>
    </row>
    <row r="25" spans="2:30" x14ac:dyDescent="0.25">
      <c r="B25" s="393" t="s">
        <v>398</v>
      </c>
      <c r="C25" s="445"/>
      <c r="D25" s="445"/>
      <c r="E25" s="445">
        <v>2</v>
      </c>
      <c r="F25" s="445"/>
      <c r="G25" s="445">
        <v>1</v>
      </c>
      <c r="H25" s="445"/>
      <c r="I25" s="445">
        <v>2</v>
      </c>
      <c r="J25" s="447">
        <f t="shared" si="2"/>
        <v>5</v>
      </c>
    </row>
    <row r="26" spans="2:30" x14ac:dyDescent="0.25">
      <c r="B26" s="393" t="s">
        <v>385</v>
      </c>
      <c r="C26" s="445"/>
      <c r="D26" s="445"/>
      <c r="E26" s="445"/>
      <c r="F26" s="445"/>
      <c r="G26" s="445"/>
      <c r="H26" s="445"/>
      <c r="I26" s="445">
        <v>8</v>
      </c>
      <c r="J26" s="447">
        <f t="shared" si="2"/>
        <v>8</v>
      </c>
    </row>
    <row r="27" spans="2:30" x14ac:dyDescent="0.25">
      <c r="B27" s="393" t="s">
        <v>367</v>
      </c>
      <c r="C27" s="392"/>
      <c r="D27" s="392"/>
      <c r="E27" s="392"/>
      <c r="F27" s="392"/>
      <c r="G27" s="392"/>
      <c r="H27" s="392"/>
      <c r="I27" s="392"/>
      <c r="J27" s="447">
        <f t="shared" si="2"/>
        <v>0</v>
      </c>
    </row>
    <row r="28" spans="2:30" x14ac:dyDescent="0.25">
      <c r="B28" s="393" t="s">
        <v>383</v>
      </c>
      <c r="C28" s="445"/>
      <c r="D28" s="445"/>
      <c r="E28" s="445"/>
      <c r="F28" s="445"/>
      <c r="G28" s="445">
        <v>2</v>
      </c>
      <c r="H28" s="445">
        <v>3</v>
      </c>
      <c r="I28" s="445"/>
      <c r="J28" s="447">
        <f t="shared" si="2"/>
        <v>5</v>
      </c>
      <c r="M28" s="595" t="s">
        <v>403</v>
      </c>
      <c r="N28" s="595"/>
      <c r="O28" s="595"/>
      <c r="P28" s="595"/>
      <c r="Q28" s="595"/>
      <c r="R28" s="595"/>
      <c r="S28" s="595"/>
      <c r="T28" s="595"/>
    </row>
    <row r="29" spans="2:30" x14ac:dyDescent="0.25">
      <c r="B29" s="393" t="s">
        <v>368</v>
      </c>
      <c r="C29" s="445"/>
      <c r="D29" s="445"/>
      <c r="E29" s="445">
        <v>2</v>
      </c>
      <c r="F29" s="445"/>
      <c r="G29" s="445"/>
      <c r="H29" s="445"/>
      <c r="I29" s="445"/>
      <c r="J29" s="447">
        <f t="shared" si="2"/>
        <v>2</v>
      </c>
      <c r="M29" s="445" t="s">
        <v>387</v>
      </c>
      <c r="N29" s="445" t="s">
        <v>388</v>
      </c>
      <c r="O29" s="445" t="s">
        <v>389</v>
      </c>
      <c r="P29" s="445" t="s">
        <v>390</v>
      </c>
      <c r="Q29" s="445" t="s">
        <v>346</v>
      </c>
      <c r="R29" s="445" t="s">
        <v>391</v>
      </c>
      <c r="S29" s="445" t="s">
        <v>392</v>
      </c>
      <c r="T29" s="468">
        <v>42961</v>
      </c>
      <c r="U29" s="443" t="s">
        <v>21</v>
      </c>
      <c r="V29" s="392" t="s">
        <v>91</v>
      </c>
    </row>
    <row r="30" spans="2:30" x14ac:dyDescent="0.25">
      <c r="B30" s="393" t="s">
        <v>369</v>
      </c>
      <c r="C30" s="445"/>
      <c r="D30" s="445"/>
      <c r="E30" s="445"/>
      <c r="F30" s="445"/>
      <c r="G30" s="445">
        <v>1</v>
      </c>
      <c r="H30" s="445"/>
      <c r="I30" s="445">
        <v>1</v>
      </c>
      <c r="J30" s="447">
        <f t="shared" si="2"/>
        <v>2</v>
      </c>
      <c r="M30" s="445"/>
      <c r="N30" s="445">
        <v>2</v>
      </c>
      <c r="O30" s="445">
        <v>6</v>
      </c>
      <c r="P30" s="445">
        <v>1</v>
      </c>
      <c r="Q30" s="445"/>
      <c r="R30" s="445"/>
      <c r="S30" s="445"/>
      <c r="T30" s="447"/>
      <c r="U30" s="443">
        <f>SUM(M30:T30)</f>
        <v>9</v>
      </c>
      <c r="V30" s="443">
        <f>U30-U34</f>
        <v>0</v>
      </c>
    </row>
    <row r="31" spans="2:30" x14ac:dyDescent="0.25">
      <c r="B31" s="443"/>
      <c r="C31" s="447">
        <f t="shared" ref="C31:I31" si="3">SUM(C20:C30)</f>
        <v>5</v>
      </c>
      <c r="D31" s="447">
        <f t="shared" si="3"/>
        <v>6</v>
      </c>
      <c r="E31" s="447">
        <f t="shared" si="3"/>
        <v>12</v>
      </c>
      <c r="F31" s="447">
        <f t="shared" si="3"/>
        <v>14</v>
      </c>
      <c r="G31" s="447">
        <f t="shared" si="3"/>
        <v>22</v>
      </c>
      <c r="H31" s="447">
        <f t="shared" si="3"/>
        <v>10</v>
      </c>
      <c r="I31" s="447">
        <f t="shared" si="3"/>
        <v>20</v>
      </c>
      <c r="J31" s="447">
        <f>SUM(J20:J30)</f>
        <v>89</v>
      </c>
    </row>
    <row r="32" spans="2:30" x14ac:dyDescent="0.25">
      <c r="M32" s="595" t="s">
        <v>404</v>
      </c>
      <c r="N32" s="595"/>
      <c r="O32" s="595"/>
      <c r="P32" s="595"/>
      <c r="Q32" s="595"/>
      <c r="R32" s="595"/>
      <c r="S32" s="595"/>
      <c r="T32" s="595"/>
      <c r="W32" s="595" t="s">
        <v>406</v>
      </c>
      <c r="X32" s="595"/>
      <c r="Y32" s="595"/>
      <c r="Z32" s="595"/>
      <c r="AA32" s="595"/>
      <c r="AB32" s="595"/>
      <c r="AC32" s="595"/>
      <c r="AD32" s="595"/>
    </row>
    <row r="33" spans="2:32" x14ac:dyDescent="0.25">
      <c r="B33" s="448"/>
      <c r="C33" s="595" t="s">
        <v>399</v>
      </c>
      <c r="D33" s="595"/>
      <c r="E33" s="595"/>
      <c r="F33" s="595"/>
      <c r="G33" s="595"/>
      <c r="H33" s="595"/>
      <c r="I33" s="595"/>
      <c r="J33" s="595"/>
      <c r="M33" s="445" t="s">
        <v>387</v>
      </c>
      <c r="N33" s="445" t="s">
        <v>388</v>
      </c>
      <c r="O33" s="445" t="s">
        <v>389</v>
      </c>
      <c r="P33" s="445" t="s">
        <v>390</v>
      </c>
      <c r="Q33" s="445" t="s">
        <v>346</v>
      </c>
      <c r="R33" s="445" t="s">
        <v>391</v>
      </c>
      <c r="S33" s="445" t="s">
        <v>392</v>
      </c>
      <c r="T33" s="468">
        <v>42961</v>
      </c>
      <c r="U33" s="392" t="s">
        <v>21</v>
      </c>
      <c r="V33" s="392"/>
      <c r="W33" s="445" t="s">
        <v>387</v>
      </c>
      <c r="X33" s="445" t="s">
        <v>388</v>
      </c>
      <c r="Y33" s="445" t="s">
        <v>389</v>
      </c>
      <c r="Z33" s="445" t="s">
        <v>390</v>
      </c>
      <c r="AA33" s="445" t="s">
        <v>346</v>
      </c>
      <c r="AB33" s="445" t="s">
        <v>391</v>
      </c>
      <c r="AC33" s="445" t="s">
        <v>392</v>
      </c>
      <c r="AD33" s="468">
        <v>42961</v>
      </c>
      <c r="AE33" s="443" t="s">
        <v>21</v>
      </c>
      <c r="AF33" s="392" t="s">
        <v>91</v>
      </c>
    </row>
    <row r="34" spans="2:32" x14ac:dyDescent="0.25">
      <c r="C34" s="445" t="s">
        <v>387</v>
      </c>
      <c r="D34" s="445" t="s">
        <v>388</v>
      </c>
      <c r="E34" s="445" t="s">
        <v>389</v>
      </c>
      <c r="F34" s="445" t="s">
        <v>390</v>
      </c>
      <c r="G34" s="445" t="s">
        <v>346</v>
      </c>
      <c r="H34" s="445" t="s">
        <v>391</v>
      </c>
      <c r="I34" s="445" t="s">
        <v>392</v>
      </c>
      <c r="J34" s="447" t="s">
        <v>21</v>
      </c>
      <c r="K34" s="443" t="s">
        <v>91</v>
      </c>
      <c r="M34" s="445"/>
      <c r="N34" s="445"/>
      <c r="O34" s="445"/>
      <c r="P34" s="445">
        <v>3</v>
      </c>
      <c r="Q34" s="445">
        <v>1</v>
      </c>
      <c r="R34" s="445"/>
      <c r="S34" s="445">
        <v>4</v>
      </c>
      <c r="T34" s="447">
        <v>1</v>
      </c>
      <c r="U34" s="443">
        <f>SUM(M34:T34)</f>
        <v>9</v>
      </c>
      <c r="V34" s="443"/>
      <c r="W34" s="392"/>
      <c r="X34" s="392"/>
      <c r="Y34" s="392"/>
      <c r="Z34" s="392"/>
      <c r="AA34" s="392">
        <v>9</v>
      </c>
      <c r="AB34" s="392"/>
      <c r="AC34" s="392"/>
      <c r="AD34" s="447"/>
      <c r="AE34" s="443">
        <f>SUM(W34:AD34)</f>
        <v>9</v>
      </c>
      <c r="AF34" s="443">
        <f>AE34-AE38</f>
        <v>0</v>
      </c>
    </row>
    <row r="35" spans="2:32" x14ac:dyDescent="0.25">
      <c r="C35" s="447">
        <v>7</v>
      </c>
      <c r="D35" s="447">
        <v>4</v>
      </c>
      <c r="E35" s="447">
        <v>62</v>
      </c>
      <c r="F35" s="447">
        <v>27</v>
      </c>
      <c r="G35" s="447">
        <v>34</v>
      </c>
      <c r="H35" s="447">
        <v>10</v>
      </c>
      <c r="I35" s="447">
        <v>9</v>
      </c>
      <c r="J35" s="447">
        <f>SUM(C35:I35)</f>
        <v>153</v>
      </c>
      <c r="K35" s="443">
        <f>J35-J39</f>
        <v>64</v>
      </c>
    </row>
    <row r="36" spans="2:32" x14ac:dyDescent="0.25">
      <c r="C36" s="446"/>
      <c r="D36" s="446"/>
      <c r="E36" s="446"/>
      <c r="F36" s="446"/>
      <c r="G36" s="446"/>
      <c r="H36" s="446"/>
      <c r="I36" s="446"/>
      <c r="W36" s="595" t="s">
        <v>406</v>
      </c>
      <c r="X36" s="595"/>
      <c r="Y36" s="595"/>
      <c r="Z36" s="595"/>
      <c r="AA36" s="595"/>
      <c r="AB36" s="595"/>
      <c r="AC36" s="595"/>
      <c r="AD36" s="595"/>
    </row>
    <row r="37" spans="2:32" x14ac:dyDescent="0.25">
      <c r="C37" s="594" t="s">
        <v>400</v>
      </c>
      <c r="D37" s="594"/>
      <c r="E37" s="594"/>
      <c r="F37" s="594"/>
      <c r="G37" s="594"/>
      <c r="H37" s="594"/>
      <c r="I37" s="594"/>
      <c r="J37" s="594"/>
      <c r="W37" s="445" t="s">
        <v>387</v>
      </c>
      <c r="X37" s="445" t="s">
        <v>388</v>
      </c>
      <c r="Y37" s="445" t="s">
        <v>389</v>
      </c>
      <c r="Z37" s="445" t="s">
        <v>390</v>
      </c>
      <c r="AA37" s="445" t="s">
        <v>346</v>
      </c>
      <c r="AB37" s="445" t="s">
        <v>391</v>
      </c>
      <c r="AC37" s="445" t="s">
        <v>392</v>
      </c>
      <c r="AD37" s="468">
        <v>42961</v>
      </c>
      <c r="AE37" s="443" t="s">
        <v>21</v>
      </c>
      <c r="AF37" s="443"/>
    </row>
    <row r="38" spans="2:32" x14ac:dyDescent="0.25">
      <c r="C38" s="445" t="s">
        <v>387</v>
      </c>
      <c r="D38" s="445" t="s">
        <v>388</v>
      </c>
      <c r="E38" s="445" t="s">
        <v>389</v>
      </c>
      <c r="F38" s="445" t="s">
        <v>390</v>
      </c>
      <c r="G38" s="445" t="s">
        <v>346</v>
      </c>
      <c r="H38" s="445" t="s">
        <v>391</v>
      </c>
      <c r="I38" s="445" t="s">
        <v>392</v>
      </c>
      <c r="J38" s="447" t="s">
        <v>21</v>
      </c>
      <c r="W38" s="445"/>
      <c r="X38" s="445"/>
      <c r="Y38" s="445"/>
      <c r="Z38" s="445"/>
      <c r="AA38" s="445"/>
      <c r="AB38" s="445"/>
      <c r="AC38" s="445">
        <v>8</v>
      </c>
      <c r="AD38" s="447">
        <v>1</v>
      </c>
      <c r="AE38" s="443">
        <f>SUM(W38:AD38)</f>
        <v>9</v>
      </c>
      <c r="AF38" s="443"/>
    </row>
    <row r="39" spans="2:32" x14ac:dyDescent="0.25">
      <c r="C39" s="447">
        <v>5</v>
      </c>
      <c r="D39" s="447">
        <v>6</v>
      </c>
      <c r="E39" s="447">
        <v>12</v>
      </c>
      <c r="F39" s="447">
        <v>14</v>
      </c>
      <c r="G39" s="447">
        <v>22</v>
      </c>
      <c r="H39" s="447">
        <v>10</v>
      </c>
      <c r="I39" s="447">
        <v>20</v>
      </c>
      <c r="J39" s="447">
        <f>SUM(C39:I39)</f>
        <v>89</v>
      </c>
    </row>
    <row r="72" spans="3:12" x14ac:dyDescent="0.25">
      <c r="C72" s="595" t="s">
        <v>399</v>
      </c>
      <c r="D72" s="595"/>
      <c r="E72" s="595"/>
      <c r="F72" s="595"/>
      <c r="G72" s="595"/>
      <c r="H72" s="595"/>
      <c r="I72" s="595"/>
      <c r="J72" s="595"/>
    </row>
    <row r="73" spans="3:12" x14ac:dyDescent="0.25">
      <c r="C73" s="459" t="s">
        <v>387</v>
      </c>
      <c r="D73" s="459" t="s">
        <v>388</v>
      </c>
      <c r="E73" s="459" t="s">
        <v>389</v>
      </c>
      <c r="F73" s="459" t="s">
        <v>390</v>
      </c>
      <c r="G73" s="459" t="s">
        <v>346</v>
      </c>
      <c r="H73" s="459" t="s">
        <v>391</v>
      </c>
      <c r="I73" s="459" t="s">
        <v>392</v>
      </c>
      <c r="J73" s="468">
        <v>42961</v>
      </c>
      <c r="K73" s="443" t="s">
        <v>429</v>
      </c>
      <c r="L73" s="443" t="s">
        <v>428</v>
      </c>
    </row>
    <row r="74" spans="3:12" x14ac:dyDescent="0.25">
      <c r="C74" s="447">
        <v>7</v>
      </c>
      <c r="D74" s="447">
        <v>6</v>
      </c>
      <c r="E74" s="447">
        <v>60</v>
      </c>
      <c r="F74" s="447">
        <v>30</v>
      </c>
      <c r="G74" s="447">
        <v>33</v>
      </c>
      <c r="H74" s="447">
        <v>10</v>
      </c>
      <c r="I74" s="447">
        <v>8</v>
      </c>
      <c r="J74" s="447">
        <v>0</v>
      </c>
      <c r="K74" s="443">
        <f>SUM(C74:J74)</f>
        <v>154</v>
      </c>
      <c r="L74" s="443">
        <f>K74-K78</f>
        <v>57</v>
      </c>
    </row>
    <row r="75" spans="3:12" x14ac:dyDescent="0.25">
      <c r="C75" s="460"/>
      <c r="D75" s="460"/>
      <c r="E75" s="460"/>
      <c r="F75" s="460"/>
      <c r="G75" s="460"/>
      <c r="H75" s="460"/>
      <c r="I75" s="460"/>
      <c r="J75" s="460"/>
    </row>
    <row r="76" spans="3:12" x14ac:dyDescent="0.25">
      <c r="C76" s="594" t="s">
        <v>400</v>
      </c>
      <c r="D76" s="594"/>
      <c r="E76" s="594"/>
      <c r="F76" s="594"/>
      <c r="G76" s="594"/>
      <c r="H76" s="594"/>
      <c r="I76" s="594"/>
      <c r="J76" s="594"/>
    </row>
    <row r="77" spans="3:12" x14ac:dyDescent="0.25">
      <c r="C77" s="459" t="s">
        <v>387</v>
      </c>
      <c r="D77" s="459" t="s">
        <v>388</v>
      </c>
      <c r="E77" s="459" t="s">
        <v>389</v>
      </c>
      <c r="F77" s="459" t="s">
        <v>390</v>
      </c>
      <c r="G77" s="459" t="s">
        <v>346</v>
      </c>
      <c r="H77" s="459" t="s">
        <v>391</v>
      </c>
      <c r="I77" s="459" t="s">
        <v>392</v>
      </c>
      <c r="J77" s="468">
        <v>42961</v>
      </c>
      <c r="K77" s="443" t="s">
        <v>429</v>
      </c>
    </row>
    <row r="78" spans="3:12" x14ac:dyDescent="0.25">
      <c r="C78" s="447">
        <v>5</v>
      </c>
      <c r="D78" s="447">
        <v>6</v>
      </c>
      <c r="E78" s="447">
        <v>12</v>
      </c>
      <c r="F78" s="447">
        <v>14</v>
      </c>
      <c r="G78" s="447">
        <v>22</v>
      </c>
      <c r="H78" s="447">
        <v>10</v>
      </c>
      <c r="I78" s="447">
        <v>20</v>
      </c>
      <c r="J78" s="447">
        <v>8</v>
      </c>
      <c r="K78" s="443">
        <f>SUM(C78:J78)</f>
        <v>97</v>
      </c>
    </row>
  </sheetData>
  <mergeCells count="14">
    <mergeCell ref="C72:J72"/>
    <mergeCell ref="C76:J76"/>
    <mergeCell ref="W3:AD3"/>
    <mergeCell ref="W7:AD7"/>
    <mergeCell ref="W32:AD32"/>
    <mergeCell ref="W36:AD36"/>
    <mergeCell ref="B2:J2"/>
    <mergeCell ref="B18:J18"/>
    <mergeCell ref="C37:J37"/>
    <mergeCell ref="C33:J33"/>
    <mergeCell ref="L3:S3"/>
    <mergeCell ref="L7:S7"/>
    <mergeCell ref="M28:T28"/>
    <mergeCell ref="M32:T32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54"/>
  <sheetViews>
    <sheetView topLeftCell="A13" zoomScale="80" zoomScaleNormal="80" workbookViewId="0">
      <selection activeCell="J34" sqref="J34"/>
    </sheetView>
  </sheetViews>
  <sheetFormatPr defaultRowHeight="12.75" x14ac:dyDescent="0.25"/>
  <cols>
    <col min="1" max="1" width="4.85546875" style="52" customWidth="1"/>
    <col min="2" max="2" width="25.42578125" style="2" customWidth="1"/>
    <col min="3" max="3" width="11.140625" style="2" customWidth="1"/>
    <col min="4" max="4" width="9.28515625" style="2" customWidth="1"/>
    <col min="5" max="5" width="9.5703125" style="52" customWidth="1"/>
    <col min="6" max="6" width="10.140625" style="2" customWidth="1"/>
    <col min="7" max="7" width="8" style="52" customWidth="1"/>
    <col min="8" max="8" width="19.85546875" style="2" customWidth="1"/>
    <col min="9" max="9" width="20.28515625" style="2" customWidth="1"/>
    <col min="10" max="10" width="19.7109375" style="2" customWidth="1"/>
    <col min="11" max="11" width="19.28515625" style="2" customWidth="1"/>
    <col min="12" max="13" width="5.5703125" style="2" customWidth="1"/>
    <col min="14" max="14" width="5" style="2" customWidth="1"/>
    <col min="15" max="15" width="6.7109375" style="2" customWidth="1"/>
    <col min="16" max="16" width="6.7109375" style="52" customWidth="1"/>
    <col min="17" max="17" width="10.42578125" style="2" customWidth="1"/>
    <col min="18" max="16384" width="9.140625" style="2"/>
  </cols>
  <sheetData>
    <row r="2" spans="1:17" ht="15.75" x14ac:dyDescent="0.25">
      <c r="A2" s="529" t="s">
        <v>0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396"/>
    </row>
    <row r="3" spans="1:17" ht="15.75" x14ac:dyDescent="0.25">
      <c r="A3" s="529" t="s">
        <v>1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396"/>
    </row>
    <row r="4" spans="1:17" ht="15.75" x14ac:dyDescent="0.25">
      <c r="A4" s="529" t="s">
        <v>2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396"/>
    </row>
    <row r="5" spans="1:17" ht="15.75" x14ac:dyDescent="0.25">
      <c r="A5" s="529" t="s">
        <v>379</v>
      </c>
      <c r="B5" s="529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396"/>
    </row>
    <row r="6" spans="1:17" ht="15" customHeight="1" x14ac:dyDescent="0.25">
      <c r="A6" s="530" t="str">
        <f>'[6]LAPORAN BULANAN'!A6:S6</f>
        <v>Per  31 DESEMBER 2016</v>
      </c>
      <c r="B6" s="572"/>
      <c r="C6" s="572"/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2"/>
      <c r="O6" s="572"/>
      <c r="P6" s="572"/>
      <c r="Q6" s="401"/>
    </row>
    <row r="7" spans="1:17" s="1" customFormat="1" x14ac:dyDescent="0.25">
      <c r="A7" s="52"/>
      <c r="B7" s="531"/>
      <c r="C7" s="531"/>
      <c r="D7" s="531"/>
      <c r="E7" s="531"/>
      <c r="F7" s="531"/>
      <c r="G7" s="531"/>
      <c r="H7" s="531"/>
      <c r="I7" s="531"/>
      <c r="J7" s="531"/>
      <c r="K7" s="531"/>
      <c r="L7" s="531"/>
      <c r="M7" s="531"/>
      <c r="N7" s="531"/>
      <c r="O7" s="531"/>
      <c r="P7" s="531"/>
      <c r="Q7" s="397"/>
    </row>
    <row r="8" spans="1:17" s="1" customFormat="1" ht="12.75" customHeight="1" x14ac:dyDescent="0.25">
      <c r="A8" s="520" t="s">
        <v>19</v>
      </c>
      <c r="B8" s="597" t="s">
        <v>380</v>
      </c>
      <c r="C8" s="599" t="s">
        <v>87</v>
      </c>
      <c r="D8" s="507" t="s">
        <v>14</v>
      </c>
      <c r="E8" s="508"/>
      <c r="F8" s="508"/>
      <c r="G8" s="509"/>
      <c r="H8" s="524" t="s">
        <v>3</v>
      </c>
      <c r="I8" s="524" t="s">
        <v>4</v>
      </c>
      <c r="J8" s="599" t="s">
        <v>5</v>
      </c>
      <c r="K8" s="524" t="s">
        <v>7</v>
      </c>
      <c r="L8" s="567" t="s">
        <v>26</v>
      </c>
      <c r="M8" s="568"/>
      <c r="N8" s="568"/>
      <c r="O8" s="507" t="s">
        <v>8</v>
      </c>
      <c r="P8" s="508"/>
      <c r="Q8" s="509"/>
    </row>
    <row r="9" spans="1:17" s="1" customFormat="1" ht="27.75" customHeight="1" x14ac:dyDescent="0.25">
      <c r="A9" s="521"/>
      <c r="B9" s="598"/>
      <c r="C9" s="600"/>
      <c r="D9" s="406" t="s">
        <v>56</v>
      </c>
      <c r="E9" s="406" t="s">
        <v>381</v>
      </c>
      <c r="F9" s="406" t="s">
        <v>58</v>
      </c>
      <c r="G9" s="407" t="s">
        <v>59</v>
      </c>
      <c r="H9" s="525"/>
      <c r="I9" s="525"/>
      <c r="J9" s="600"/>
      <c r="K9" s="525"/>
      <c r="L9" s="91" t="s">
        <v>22</v>
      </c>
      <c r="M9" s="91" t="s">
        <v>43</v>
      </c>
      <c r="N9" s="91" t="s">
        <v>27</v>
      </c>
      <c r="O9" s="219" t="s">
        <v>29</v>
      </c>
      <c r="P9" s="219" t="s">
        <v>30</v>
      </c>
      <c r="Q9" s="234" t="s">
        <v>89</v>
      </c>
    </row>
    <row r="10" spans="1:17" s="1" customFormat="1" ht="14.25" customHeight="1" x14ac:dyDescent="0.25">
      <c r="A10" s="408"/>
      <c r="B10" s="399"/>
      <c r="C10" s="409"/>
      <c r="D10" s="409"/>
      <c r="E10" s="410"/>
      <c r="F10" s="409"/>
      <c r="G10" s="411"/>
      <c r="H10" s="411"/>
      <c r="I10" s="411"/>
      <c r="J10" s="411"/>
      <c r="K10" s="92"/>
      <c r="L10" s="92"/>
      <c r="M10" s="92"/>
      <c r="N10" s="92"/>
      <c r="O10" s="92"/>
      <c r="P10" s="412"/>
      <c r="Q10" s="233"/>
    </row>
    <row r="11" spans="1:17" s="1" customFormat="1" ht="18.75" customHeight="1" x14ac:dyDescent="0.25">
      <c r="A11" s="88">
        <v>1</v>
      </c>
      <c r="B11" s="440" t="s">
        <v>140</v>
      </c>
      <c r="C11" s="413">
        <f>SUM(D11:G11)</f>
        <v>77</v>
      </c>
      <c r="D11" s="413">
        <f>'[6]LAPORAN BULANAN'!D89</f>
        <v>0</v>
      </c>
      <c r="E11" s="413">
        <f>'[6]LAPORAN BULANAN'!E89</f>
        <v>72</v>
      </c>
      <c r="F11" s="413">
        <f>'[6]LAPORAN BULANAN'!F89</f>
        <v>5</v>
      </c>
      <c r="G11" s="414">
        <f>'[6]LAPORAN BULANAN'!G89</f>
        <v>0</v>
      </c>
      <c r="H11" s="93">
        <f>'[6]LAPORAN BULANAN'!H89</f>
        <v>180028783600</v>
      </c>
      <c r="I11" s="93">
        <f>'[6]LAPORAN BULANAN'!I89</f>
        <v>179663746000</v>
      </c>
      <c r="J11" s="81">
        <f>'[6]LAPORAN BULANAN'!J89</f>
        <v>168583838481</v>
      </c>
      <c r="K11" s="94">
        <f>'[6]LAPORAN BULANAN'!O89</f>
        <v>11444945119</v>
      </c>
      <c r="L11" s="82">
        <f>'[6]LAPORAN BULANAN'!P89</f>
        <v>76</v>
      </c>
      <c r="M11" s="82"/>
      <c r="N11" s="415">
        <f>'[6]LAPORAN BULANAN'!Q89</f>
        <v>1</v>
      </c>
      <c r="O11" s="416">
        <f>'[6]LAPORAN BULANAN'!R89</f>
        <v>0</v>
      </c>
      <c r="P11" s="417">
        <f>'[6]LAPORAN BULANAN'!S89</f>
        <v>77</v>
      </c>
      <c r="Q11" s="418">
        <f t="shared" ref="Q11:Q21" si="0">C11/P11*(100)%</f>
        <v>1</v>
      </c>
    </row>
    <row r="12" spans="1:17" s="1" customFormat="1" ht="25.5" customHeight="1" x14ac:dyDescent="0.25">
      <c r="A12" s="88">
        <v>2</v>
      </c>
      <c r="B12" s="441" t="s">
        <v>382</v>
      </c>
      <c r="C12" s="413">
        <f t="shared" ref="C12:C21" si="1">SUM(D12:G12)</f>
        <v>5</v>
      </c>
      <c r="D12" s="417">
        <v>2</v>
      </c>
      <c r="E12" s="417">
        <f>'[6]LAPORAN BULANAN'!$E$96</f>
        <v>3</v>
      </c>
      <c r="F12" s="417" t="s">
        <v>119</v>
      </c>
      <c r="G12" s="417" t="s">
        <v>119</v>
      </c>
      <c r="H12" s="419">
        <f>'[6]LAPORAN BULANAN'!$H$96</f>
        <v>1870250000</v>
      </c>
      <c r="I12" s="419">
        <f>'[6]LAPORAN BULANAN'!$I$96</f>
        <v>1865444000</v>
      </c>
      <c r="J12" s="95">
        <f>'[6]LAPORAN BULANAN'!$J$96</f>
        <v>1559448000</v>
      </c>
      <c r="K12" s="82">
        <f>'[6]LAPORAN BULANAN'!$O$96</f>
        <v>310802000</v>
      </c>
      <c r="L12" s="82">
        <v>5</v>
      </c>
      <c r="M12" s="82"/>
      <c r="N12" s="415" t="s">
        <v>119</v>
      </c>
      <c r="O12" s="415" t="s">
        <v>119</v>
      </c>
      <c r="P12" s="414">
        <f>'[6]LAPORAN BULANAN'!$S$96</f>
        <v>5</v>
      </c>
      <c r="Q12" s="418">
        <f t="shared" si="0"/>
        <v>1</v>
      </c>
    </row>
    <row r="13" spans="1:17" s="1" customFormat="1" ht="23.25" customHeight="1" x14ac:dyDescent="0.25">
      <c r="A13" s="88">
        <v>3</v>
      </c>
      <c r="B13" s="440" t="s">
        <v>367</v>
      </c>
      <c r="C13" s="413">
        <f t="shared" si="1"/>
        <v>2</v>
      </c>
      <c r="D13" s="413">
        <v>1</v>
      </c>
      <c r="E13" s="413" t="s">
        <v>119</v>
      </c>
      <c r="F13" s="413" t="s">
        <v>119</v>
      </c>
      <c r="G13" s="414">
        <f>'[6]LAPORAN BULANAN'!$G$100</f>
        <v>1</v>
      </c>
      <c r="H13" s="93">
        <f>'[6]LAPORAN BULANAN'!$H$100</f>
        <v>712500000</v>
      </c>
      <c r="I13" s="93">
        <f>'[6]LAPORAN BULANAN'!$I$100</f>
        <v>694925000</v>
      </c>
      <c r="J13" s="95">
        <f>'[6]LAPORAN BULANAN'!$J$100</f>
        <v>635074000</v>
      </c>
      <c r="K13" s="420">
        <f>'[6]LAPORAN BULANAN'!$O$100</f>
        <v>77426000</v>
      </c>
      <c r="L13" s="420">
        <f>'[6]LAPORAN BULANAN'!$P$100</f>
        <v>2</v>
      </c>
      <c r="M13" s="420"/>
      <c r="N13" s="421" t="s">
        <v>119</v>
      </c>
      <c r="O13" s="415" t="s">
        <v>119</v>
      </c>
      <c r="P13" s="414">
        <f>'[6]LAPORAN BULANAN'!$S$100</f>
        <v>2</v>
      </c>
      <c r="Q13" s="418">
        <f t="shared" si="0"/>
        <v>1</v>
      </c>
    </row>
    <row r="14" spans="1:17" s="1" customFormat="1" ht="25.5" customHeight="1" x14ac:dyDescent="0.25">
      <c r="A14" s="88">
        <v>4</v>
      </c>
      <c r="B14" s="440" t="s">
        <v>383</v>
      </c>
      <c r="C14" s="413">
        <f t="shared" si="1"/>
        <v>1</v>
      </c>
      <c r="D14" s="413" t="s">
        <v>119</v>
      </c>
      <c r="E14" s="413">
        <f>'[6]LAPORAN BULANAN'!$E$102</f>
        <v>1</v>
      </c>
      <c r="F14" s="413" t="s">
        <v>119</v>
      </c>
      <c r="G14" s="414" t="s">
        <v>119</v>
      </c>
      <c r="H14" s="93">
        <f>'[6]LAPORAN BULANAN'!$H$102</f>
        <v>1200000000</v>
      </c>
      <c r="I14" s="93">
        <f>'[6]LAPORAN BULANAN'!$I$102</f>
        <v>1196700000</v>
      </c>
      <c r="J14" s="81">
        <f>'[6]LAPORAN BULANAN'!$J$102</f>
        <v>1049755000</v>
      </c>
      <c r="K14" s="82">
        <f>'[6]LAPORAN BULANAN'!$O$102</f>
        <v>150245000</v>
      </c>
      <c r="L14" s="82">
        <f>'[6]LAPORAN BULANAN'!$P$102</f>
        <v>1</v>
      </c>
      <c r="M14" s="82"/>
      <c r="N14" s="415" t="s">
        <v>119</v>
      </c>
      <c r="O14" s="415" t="s">
        <v>119</v>
      </c>
      <c r="P14" s="414">
        <v>1</v>
      </c>
      <c r="Q14" s="418">
        <f t="shared" si="0"/>
        <v>1</v>
      </c>
    </row>
    <row r="15" spans="1:17" s="1" customFormat="1" ht="25.5" customHeight="1" x14ac:dyDescent="0.25">
      <c r="A15" s="88">
        <v>5</v>
      </c>
      <c r="B15" s="440" t="s">
        <v>384</v>
      </c>
      <c r="C15" s="413">
        <f t="shared" si="1"/>
        <v>12</v>
      </c>
      <c r="D15" s="413">
        <f>'[6]LAPORAN BULANAN'!D116</f>
        <v>8</v>
      </c>
      <c r="E15" s="414">
        <f>'[6]LAPORAN BULANAN'!$E$116</f>
        <v>4</v>
      </c>
      <c r="F15" s="415">
        <f>'[6]LAPORAN BULANAN'!F116</f>
        <v>0</v>
      </c>
      <c r="G15" s="421">
        <f>'[6]LAPORAN BULANAN'!G116</f>
        <v>0</v>
      </c>
      <c r="H15" s="93">
        <f>'[6]LAPORAN BULANAN'!$H$116</f>
        <v>4909798000</v>
      </c>
      <c r="I15" s="93">
        <f>'[6]LAPORAN BULANAN'!$I$116</f>
        <v>4898625600</v>
      </c>
      <c r="J15" s="95">
        <f>'[6]LAPORAN BULANAN'!$J$116</f>
        <v>4458597000</v>
      </c>
      <c r="K15" s="82">
        <f>'[6]LAPORAN BULANAN'!$O$116</f>
        <v>451201000</v>
      </c>
      <c r="L15" s="82">
        <f>'[6]LAPORAN BULANAN'!P116</f>
        <v>12</v>
      </c>
      <c r="M15" s="82"/>
      <c r="N15" s="415">
        <f>'[6]LAPORAN BULANAN'!Q116</f>
        <v>0</v>
      </c>
      <c r="O15" s="421">
        <f>'[6]LAPORAN BULANAN'!R116</f>
        <v>0</v>
      </c>
      <c r="P15" s="415">
        <f>'[6]LAPORAN BULANAN'!S116</f>
        <v>12</v>
      </c>
      <c r="Q15" s="418">
        <f t="shared" si="0"/>
        <v>1</v>
      </c>
    </row>
    <row r="16" spans="1:17" s="1" customFormat="1" ht="22.5" customHeight="1" x14ac:dyDescent="0.25">
      <c r="A16" s="88">
        <v>6</v>
      </c>
      <c r="B16" s="440" t="s">
        <v>385</v>
      </c>
      <c r="C16" s="413">
        <f t="shared" si="1"/>
        <v>1</v>
      </c>
      <c r="D16" s="413">
        <v>1</v>
      </c>
      <c r="E16" s="413" t="s">
        <v>119</v>
      </c>
      <c r="F16" s="413" t="s">
        <v>119</v>
      </c>
      <c r="G16" s="414" t="s">
        <v>119</v>
      </c>
      <c r="H16" s="93">
        <f>'[6]LAPORAN BULANAN'!$H$119</f>
        <v>1200000000</v>
      </c>
      <c r="I16" s="93">
        <f>'[6]LAPORAN BULANAN'!$I$119</f>
        <v>1198932750</v>
      </c>
      <c r="J16" s="95">
        <f>'[6]LAPORAN BULANAN'!$J$119</f>
        <v>1176450000</v>
      </c>
      <c r="K16" s="82">
        <f>'[6]LAPORAN BULANAN'!$O$119</f>
        <v>23550000</v>
      </c>
      <c r="L16" s="82">
        <v>1</v>
      </c>
      <c r="M16" s="82"/>
      <c r="N16" s="415" t="s">
        <v>119</v>
      </c>
      <c r="O16" s="415" t="s">
        <v>119</v>
      </c>
      <c r="P16" s="414">
        <v>1</v>
      </c>
      <c r="Q16" s="418">
        <f t="shared" si="0"/>
        <v>1</v>
      </c>
    </row>
    <row r="17" spans="1:17" s="1" customFormat="1" ht="25.5" customHeight="1" x14ac:dyDescent="0.25">
      <c r="A17" s="88">
        <v>7</v>
      </c>
      <c r="B17" s="440" t="s">
        <v>95</v>
      </c>
      <c r="C17" s="413">
        <f t="shared" si="1"/>
        <v>2</v>
      </c>
      <c r="D17" s="413" t="s">
        <v>119</v>
      </c>
      <c r="E17" s="413">
        <f>'[6]LAPORAN BULANAN'!$E$123</f>
        <v>2</v>
      </c>
      <c r="F17" s="413" t="s">
        <v>119</v>
      </c>
      <c r="G17" s="414" t="s">
        <v>119</v>
      </c>
      <c r="H17" s="93">
        <f>'[6]LAPORAN BULANAN'!$H$123</f>
        <v>649589000</v>
      </c>
      <c r="I17" s="93">
        <f>'[6]LAPORAN BULANAN'!$I$123</f>
        <v>635189000</v>
      </c>
      <c r="J17" s="81">
        <f>'[6]LAPORAN BULANAN'!$J$123</f>
        <v>520110466</v>
      </c>
      <c r="K17" s="422">
        <f>'[6]LAPORAN BULANAN'!$O$123</f>
        <v>129478534</v>
      </c>
      <c r="L17" s="422">
        <f>'[6]LAPORAN BULANAN'!$P$123</f>
        <v>2</v>
      </c>
      <c r="M17" s="422"/>
      <c r="N17" s="423" t="s">
        <v>119</v>
      </c>
      <c r="O17" s="415" t="s">
        <v>119</v>
      </c>
      <c r="P17" s="414">
        <f>'[6]LAPORAN BULANAN'!$S$123</f>
        <v>2</v>
      </c>
      <c r="Q17" s="418">
        <f t="shared" si="0"/>
        <v>1</v>
      </c>
    </row>
    <row r="18" spans="1:17" ht="23.25" customHeight="1" x14ac:dyDescent="0.25">
      <c r="A18" s="88">
        <v>8</v>
      </c>
      <c r="B18" s="441" t="s">
        <v>366</v>
      </c>
      <c r="C18" s="413">
        <f t="shared" si="1"/>
        <v>4</v>
      </c>
      <c r="D18" s="424">
        <f>'[6]LAPORAN BULANAN'!D129</f>
        <v>1</v>
      </c>
      <c r="E18" s="413">
        <f>'[6]LAPORAN BULANAN'!E129</f>
        <v>2</v>
      </c>
      <c r="F18" s="413">
        <f>'[6]LAPORAN BULANAN'!F129</f>
        <v>1</v>
      </c>
      <c r="G18" s="414">
        <f>'[6]LAPORAN BULANAN'!G129</f>
        <v>0</v>
      </c>
      <c r="H18" s="93">
        <f>'[6]LAPORAN BULANAN'!H129</f>
        <v>1862690000</v>
      </c>
      <c r="I18" s="93">
        <f>'[6]LAPORAN BULANAN'!I129</f>
        <v>1862690000</v>
      </c>
      <c r="J18" s="81">
        <f>'[6]LAPORAN BULANAN'!J129</f>
        <v>1686134000</v>
      </c>
      <c r="K18" s="82">
        <f>'[6]LAPORAN BULANAN'!O129</f>
        <v>176556000</v>
      </c>
      <c r="L18" s="82">
        <f>'[6]LAPORAN BULANAN'!P129</f>
        <v>4</v>
      </c>
      <c r="M18" s="82"/>
      <c r="N18" s="415">
        <f>'[6]LAPORAN BULANAN'!Q129</f>
        <v>0</v>
      </c>
      <c r="O18" s="415">
        <f>'[6]LAPORAN BULANAN'!R129</f>
        <v>0</v>
      </c>
      <c r="P18" s="414">
        <f>'[6]LAPORAN BULANAN'!S129</f>
        <v>4</v>
      </c>
      <c r="Q18" s="418">
        <f t="shared" si="0"/>
        <v>1</v>
      </c>
    </row>
    <row r="19" spans="1:17" ht="23.25" customHeight="1" x14ac:dyDescent="0.25">
      <c r="A19" s="88">
        <v>9</v>
      </c>
      <c r="B19" s="442" t="s">
        <v>368</v>
      </c>
      <c r="C19" s="413">
        <f t="shared" si="1"/>
        <v>9</v>
      </c>
      <c r="D19" s="425">
        <f>'[6]LAPORAN BULANAN'!D140</f>
        <v>2</v>
      </c>
      <c r="E19" s="425">
        <f>'[6]LAPORAN BULANAN'!E140</f>
        <v>5</v>
      </c>
      <c r="F19" s="425">
        <f>'[6]LAPORAN BULANAN'!F140</f>
        <v>2</v>
      </c>
      <c r="G19" s="414">
        <f>'[6]LAPORAN BULANAN'!G140</f>
        <v>0</v>
      </c>
      <c r="H19" s="426">
        <f>'[6]LAPORAN BULANAN'!H140</f>
        <v>5704644910</v>
      </c>
      <c r="I19" s="426">
        <f>'[6]LAPORAN BULANAN'!I140</f>
        <v>5702362910</v>
      </c>
      <c r="J19" s="81">
        <f>'[6]LAPORAN BULANAN'!J140</f>
        <v>4974457000</v>
      </c>
      <c r="K19" s="82">
        <f>'[6]LAPORAN BULANAN'!O140</f>
        <v>730187910</v>
      </c>
      <c r="L19" s="82">
        <f>'[6]LAPORAN BULANAN'!P140</f>
        <v>9</v>
      </c>
      <c r="M19" s="82"/>
      <c r="N19" s="415">
        <f>'[6]LAPORAN BULANAN'!Q140</f>
        <v>0</v>
      </c>
      <c r="O19" s="415">
        <f>'[6]LAPORAN BULANAN'!R140</f>
        <v>0</v>
      </c>
      <c r="P19" s="427">
        <f>'[6]LAPORAN BULANAN'!S140</f>
        <v>9</v>
      </c>
      <c r="Q19" s="418">
        <f t="shared" si="0"/>
        <v>1</v>
      </c>
    </row>
    <row r="20" spans="1:17" ht="25.5" customHeight="1" x14ac:dyDescent="0.25">
      <c r="A20" s="88">
        <v>10</v>
      </c>
      <c r="B20" s="440" t="s">
        <v>145</v>
      </c>
      <c r="C20" s="413">
        <f t="shared" si="1"/>
        <v>4</v>
      </c>
      <c r="D20" s="425">
        <f>'[6]LAPORAN BULANAN'!D146</f>
        <v>0</v>
      </c>
      <c r="E20" s="425">
        <f>'[6]LAPORAN BULANAN'!E146</f>
        <v>4</v>
      </c>
      <c r="F20" s="425">
        <f>'[6]LAPORAN BULANAN'!F146</f>
        <v>0</v>
      </c>
      <c r="G20" s="414">
        <f>'[6]LAPORAN BULANAN'!G146</f>
        <v>0</v>
      </c>
      <c r="H20" s="426">
        <f>'[6]LAPORAN BULANAN'!H146</f>
        <v>2829599963</v>
      </c>
      <c r="I20" s="426">
        <f>'[6]LAPORAN BULANAN'!I146</f>
        <v>2827086000</v>
      </c>
      <c r="J20" s="81">
        <f>'[6]LAPORAN BULANAN'!J146</f>
        <v>2752099000</v>
      </c>
      <c r="K20" s="82">
        <f>'[6]LAPORAN BULANAN'!O146</f>
        <v>77500963</v>
      </c>
      <c r="L20" s="82">
        <f>'[6]LAPORAN BULANAN'!P146</f>
        <v>4</v>
      </c>
      <c r="M20" s="82"/>
      <c r="N20" s="415">
        <f>'[6]LAPORAN BULANAN'!Q146</f>
        <v>0</v>
      </c>
      <c r="O20" s="415">
        <f>'[6]LAPORAN BULANAN'!R146</f>
        <v>0</v>
      </c>
      <c r="P20" s="427">
        <f>'[6]LAPORAN BULANAN'!S146</f>
        <v>4</v>
      </c>
      <c r="Q20" s="418">
        <f t="shared" si="0"/>
        <v>1</v>
      </c>
    </row>
    <row r="21" spans="1:17" ht="26.25" customHeight="1" x14ac:dyDescent="0.25">
      <c r="A21" s="77">
        <v>11</v>
      </c>
      <c r="B21" s="439" t="s">
        <v>369</v>
      </c>
      <c r="C21" s="413">
        <f t="shared" si="1"/>
        <v>2</v>
      </c>
      <c r="D21" s="425">
        <f>'[6]LAPORAN BULANAN'!D150</f>
        <v>0</v>
      </c>
      <c r="E21" s="425">
        <f>'[6]LAPORAN BULANAN'!E150</f>
        <v>2</v>
      </c>
      <c r="F21" s="425">
        <f>'[6]LAPORAN BULANAN'!F150</f>
        <v>0</v>
      </c>
      <c r="G21" s="425">
        <f>'[6]LAPORAN BULANAN'!G150</f>
        <v>0</v>
      </c>
      <c r="H21" s="428">
        <f>'[6]LAPORAN BULANAN'!H150</f>
        <v>1836122000</v>
      </c>
      <c r="I21" s="428">
        <f>'[6]LAPORAN BULANAN'!I150</f>
        <v>1836080000</v>
      </c>
      <c r="J21" s="428">
        <f>'[6]LAPORAN BULANAN'!J150</f>
        <v>1606592841</v>
      </c>
      <c r="K21" s="428">
        <f>'[6]LAPORAN BULANAN'!O150</f>
        <v>229529159</v>
      </c>
      <c r="L21" s="428">
        <f>'[6]LAPORAN BULANAN'!$P$149</f>
        <v>0</v>
      </c>
      <c r="M21" s="428"/>
      <c r="N21" s="429">
        <v>2</v>
      </c>
      <c r="O21" s="429" t="s">
        <v>119</v>
      </c>
      <c r="P21" s="429">
        <v>2</v>
      </c>
      <c r="Q21" s="418">
        <f t="shared" si="0"/>
        <v>1</v>
      </c>
    </row>
    <row r="22" spans="1:17" x14ac:dyDescent="0.25">
      <c r="A22" s="88"/>
      <c r="B22" s="55"/>
      <c r="C22" s="417"/>
      <c r="D22" s="417"/>
      <c r="E22" s="417"/>
      <c r="F22" s="417"/>
      <c r="G22" s="430"/>
      <c r="H22" s="98"/>
      <c r="I22" s="99"/>
      <c r="J22" s="95"/>
      <c r="K22" s="100"/>
      <c r="L22" s="100"/>
      <c r="M22" s="100"/>
      <c r="N22" s="100"/>
      <c r="O22" s="100"/>
      <c r="P22" s="88"/>
      <c r="Q22" s="418"/>
    </row>
    <row r="23" spans="1:17" ht="19.5" customHeight="1" x14ac:dyDescent="0.25">
      <c r="A23" s="398"/>
      <c r="B23" s="431" t="s">
        <v>21</v>
      </c>
      <c r="C23" s="432">
        <f t="shared" ref="C23:L23" si="2">SUM(C11:C22)</f>
        <v>119</v>
      </c>
      <c r="D23" s="432">
        <f t="shared" si="2"/>
        <v>15</v>
      </c>
      <c r="E23" s="432">
        <f t="shared" si="2"/>
        <v>95</v>
      </c>
      <c r="F23" s="432">
        <f t="shared" si="2"/>
        <v>8</v>
      </c>
      <c r="G23" s="432">
        <f t="shared" si="2"/>
        <v>1</v>
      </c>
      <c r="H23" s="433">
        <f t="shared" si="2"/>
        <v>202803977473</v>
      </c>
      <c r="I23" s="433">
        <f t="shared" si="2"/>
        <v>202381781260</v>
      </c>
      <c r="J23" s="434">
        <f t="shared" si="2"/>
        <v>189002555788</v>
      </c>
      <c r="K23" s="434">
        <f t="shared" si="2"/>
        <v>13801421685</v>
      </c>
      <c r="L23" s="434">
        <f t="shared" si="2"/>
        <v>116</v>
      </c>
      <c r="M23" s="434"/>
      <c r="N23" s="432">
        <f>SUM(N11:N22)</f>
        <v>3</v>
      </c>
      <c r="O23" s="435">
        <f>SUM(O11:O22)</f>
        <v>0</v>
      </c>
      <c r="P23" s="432">
        <f>SUM(P11:P22)</f>
        <v>119</v>
      </c>
      <c r="Q23" s="436">
        <f>C23/P23*(100)%</f>
        <v>1</v>
      </c>
    </row>
    <row r="24" spans="1:17" x14ac:dyDescent="0.25">
      <c r="B24" s="35"/>
      <c r="C24" s="36"/>
      <c r="D24" s="36"/>
      <c r="E24" s="106"/>
      <c r="F24" s="36"/>
      <c r="G24" s="37"/>
      <c r="H24" s="38"/>
      <c r="I24" s="38"/>
      <c r="J24" s="40"/>
      <c r="K24" s="39"/>
      <c r="L24" s="39"/>
      <c r="M24" s="39"/>
      <c r="N24" s="39"/>
      <c r="O24" s="39"/>
      <c r="P24" s="106"/>
      <c r="Q24" s="106"/>
    </row>
    <row r="25" spans="1:17" ht="15.75" x14ac:dyDescent="0.25">
      <c r="A25" s="2"/>
      <c r="B25" s="35"/>
      <c r="C25" s="36"/>
      <c r="D25" s="36"/>
      <c r="E25" s="106"/>
      <c r="F25" s="36"/>
      <c r="G25" s="43"/>
      <c r="H25" s="41"/>
      <c r="I25" s="41"/>
      <c r="J25" s="61"/>
      <c r="K25" s="394"/>
      <c r="Q25" s="32"/>
    </row>
    <row r="26" spans="1:17" ht="15.75" customHeight="1" x14ac:dyDescent="0.25">
      <c r="A26" s="2"/>
      <c r="B26" s="437"/>
      <c r="C26" s="437"/>
      <c r="D26" s="437"/>
      <c r="E26" s="438"/>
      <c r="F26" s="437"/>
      <c r="G26" s="438"/>
      <c r="H26" s="61"/>
      <c r="I26" s="61"/>
      <c r="J26" s="45"/>
      <c r="K26" s="395"/>
      <c r="Q26" s="36"/>
    </row>
    <row r="27" spans="1:17" ht="15.75" customHeight="1" x14ac:dyDescent="0.25">
      <c r="A27" s="2"/>
      <c r="B27" s="36"/>
      <c r="C27" s="36"/>
      <c r="D27" s="36"/>
      <c r="E27" s="106"/>
      <c r="F27" s="36"/>
      <c r="G27" s="46"/>
      <c r="H27" s="47"/>
      <c r="I27" s="36"/>
      <c r="J27" s="36"/>
      <c r="K27" s="395"/>
      <c r="Q27" s="36"/>
    </row>
    <row r="28" spans="1:17" x14ac:dyDescent="0.25">
      <c r="A28" s="2"/>
      <c r="B28" s="36"/>
      <c r="C28" s="36"/>
      <c r="D28" s="36"/>
      <c r="E28" s="106"/>
      <c r="F28" s="36"/>
      <c r="G28" s="106"/>
      <c r="H28" s="36"/>
      <c r="I28" s="36"/>
      <c r="J28" s="45"/>
      <c r="K28" s="35"/>
      <c r="L28" s="35"/>
      <c r="M28" s="35"/>
      <c r="N28" s="35"/>
      <c r="O28" s="35"/>
      <c r="P28" s="106"/>
      <c r="Q28" s="36"/>
    </row>
    <row r="29" spans="1:17" x14ac:dyDescent="0.25">
      <c r="A29" s="2"/>
      <c r="B29" s="36"/>
      <c r="C29" s="36"/>
      <c r="D29" s="36"/>
      <c r="E29" s="106"/>
      <c r="F29" s="36"/>
      <c r="G29" s="106"/>
      <c r="H29" s="36"/>
      <c r="I29" s="36"/>
      <c r="J29" s="36"/>
      <c r="K29" s="35"/>
      <c r="L29" s="35"/>
      <c r="M29" s="35"/>
      <c r="N29" s="35"/>
      <c r="O29" s="35"/>
      <c r="P29" s="106"/>
      <c r="Q29" s="36"/>
    </row>
    <row r="30" spans="1:17" x14ac:dyDescent="0.25">
      <c r="A30" s="2"/>
      <c r="B30" s="36"/>
      <c r="C30" s="36"/>
      <c r="D30" s="36"/>
      <c r="E30" s="106"/>
      <c r="F30" s="36"/>
      <c r="G30" s="106"/>
      <c r="H30" s="36"/>
      <c r="I30" s="36"/>
      <c r="J30" s="36"/>
      <c r="K30" s="35"/>
      <c r="L30" s="35"/>
      <c r="M30" s="35"/>
      <c r="N30" s="35"/>
      <c r="O30" s="35"/>
      <c r="P30" s="106"/>
      <c r="Q30" s="36"/>
    </row>
    <row r="31" spans="1:17" x14ac:dyDescent="0.25">
      <c r="A31" s="2"/>
      <c r="B31" s="36"/>
      <c r="C31" s="36"/>
      <c r="D31" s="36"/>
      <c r="E31" s="106"/>
      <c r="F31" s="36"/>
      <c r="G31" s="106"/>
      <c r="H31" s="36"/>
      <c r="I31" s="45"/>
      <c r="J31" s="36"/>
      <c r="K31" s="35"/>
      <c r="L31" s="35"/>
      <c r="M31" s="35"/>
      <c r="N31" s="35"/>
      <c r="O31" s="35"/>
      <c r="P31" s="106"/>
      <c r="Q31" s="36"/>
    </row>
    <row r="32" spans="1:17" x14ac:dyDescent="0.25">
      <c r="A32" s="2"/>
      <c r="B32" s="48"/>
      <c r="C32" s="48"/>
      <c r="D32" s="48"/>
      <c r="E32" s="32"/>
      <c r="F32" s="48"/>
      <c r="G32" s="106"/>
      <c r="H32" s="41"/>
      <c r="I32" s="41"/>
      <c r="J32" s="41"/>
      <c r="K32" s="41"/>
      <c r="L32" s="41"/>
      <c r="M32" s="41"/>
      <c r="N32" s="41"/>
      <c r="O32" s="41"/>
      <c r="P32" s="32"/>
      <c r="Q32" s="35"/>
    </row>
    <row r="33" spans="1:15" x14ac:dyDescent="0.25">
      <c r="A33" s="2"/>
      <c r="C33" s="49"/>
      <c r="D33" s="49"/>
      <c r="E33" s="50"/>
      <c r="F33" s="49"/>
      <c r="G33" s="50"/>
      <c r="H33" s="51"/>
      <c r="I33" s="51"/>
      <c r="J33" s="51"/>
      <c r="K33" s="51"/>
      <c r="L33" s="51"/>
      <c r="M33" s="51"/>
      <c r="N33" s="51"/>
      <c r="O33" s="51"/>
    </row>
    <row r="34" spans="1:15" x14ac:dyDescent="0.25">
      <c r="A34" s="520" t="s">
        <v>19</v>
      </c>
      <c r="B34" s="597" t="s">
        <v>380</v>
      </c>
      <c r="C34" s="599" t="s">
        <v>87</v>
      </c>
      <c r="D34" s="507" t="s">
        <v>14</v>
      </c>
      <c r="E34" s="508"/>
      <c r="F34" s="508"/>
      <c r="G34" s="509"/>
      <c r="H34" s="51"/>
      <c r="I34" s="51"/>
      <c r="J34" s="51"/>
      <c r="K34" s="51"/>
      <c r="L34" s="51"/>
      <c r="M34" s="51"/>
      <c r="N34" s="51"/>
      <c r="O34" s="51"/>
    </row>
    <row r="35" spans="1:15" ht="22.5" x14ac:dyDescent="0.25">
      <c r="A35" s="521"/>
      <c r="B35" s="598"/>
      <c r="C35" s="600"/>
      <c r="D35" s="406" t="s">
        <v>56</v>
      </c>
      <c r="E35" s="406" t="s">
        <v>381</v>
      </c>
      <c r="F35" s="406" t="s">
        <v>58</v>
      </c>
      <c r="G35" s="407" t="s">
        <v>59</v>
      </c>
      <c r="H35" s="51"/>
      <c r="I35" s="51"/>
      <c r="J35" s="51"/>
      <c r="K35" s="51"/>
      <c r="L35" s="51"/>
      <c r="M35" s="51"/>
      <c r="N35" s="51"/>
      <c r="O35" s="51"/>
    </row>
    <row r="36" spans="1:15" x14ac:dyDescent="0.25">
      <c r="A36" s="408"/>
      <c r="B36" s="399"/>
      <c r="C36" s="409"/>
      <c r="D36" s="409"/>
      <c r="E36" s="410"/>
      <c r="F36" s="409"/>
      <c r="G36" s="411"/>
      <c r="H36" s="51"/>
      <c r="I36" s="51"/>
      <c r="J36" s="51"/>
      <c r="K36" s="51"/>
      <c r="L36" s="51"/>
      <c r="M36" s="51"/>
      <c r="N36" s="51"/>
      <c r="O36" s="51"/>
    </row>
    <row r="37" spans="1:15" x14ac:dyDescent="0.25">
      <c r="A37" s="88">
        <v>1</v>
      </c>
      <c r="B37" s="440" t="s">
        <v>364</v>
      </c>
      <c r="C37" s="413">
        <f>SUM(D37:G37)</f>
        <v>102</v>
      </c>
      <c r="D37" s="413">
        <f>REKAP!D8</f>
        <v>3</v>
      </c>
      <c r="E37" s="413">
        <f>REKAP!D9</f>
        <v>74</v>
      </c>
      <c r="F37" s="413">
        <f>REKAP!D10</f>
        <v>25</v>
      </c>
      <c r="G37" s="414">
        <f>'[6]LAPORAN BULANAN'!G115</f>
        <v>0</v>
      </c>
      <c r="H37" s="51"/>
      <c r="I37" s="51"/>
      <c r="J37" s="51"/>
      <c r="K37" s="51"/>
      <c r="L37" s="51"/>
      <c r="M37" s="51"/>
      <c r="N37" s="51"/>
      <c r="O37" s="51"/>
    </row>
    <row r="38" spans="1:15" x14ac:dyDescent="0.25">
      <c r="A38" s="88">
        <v>2</v>
      </c>
      <c r="B38" s="441" t="s">
        <v>382</v>
      </c>
      <c r="C38" s="413">
        <f t="shared" ref="C38:C47" si="3">SUM(D38:G38)</f>
        <v>5</v>
      </c>
      <c r="D38" s="417">
        <v>2</v>
      </c>
      <c r="E38" s="417">
        <f>'[6]LAPORAN BULANAN'!$E$96</f>
        <v>3</v>
      </c>
      <c r="F38" s="417" t="s">
        <v>119</v>
      </c>
      <c r="G38" s="417" t="s">
        <v>119</v>
      </c>
      <c r="H38" s="51"/>
      <c r="I38" s="51"/>
      <c r="J38" s="51"/>
      <c r="K38" s="51"/>
      <c r="L38" s="51"/>
      <c r="M38" s="51"/>
      <c r="N38" s="51"/>
      <c r="O38" s="51"/>
    </row>
    <row r="39" spans="1:15" x14ac:dyDescent="0.25">
      <c r="A39" s="88">
        <v>3</v>
      </c>
      <c r="B39" s="440" t="s">
        <v>367</v>
      </c>
      <c r="C39" s="413">
        <f t="shared" si="3"/>
        <v>2</v>
      </c>
      <c r="D39" s="413">
        <v>1</v>
      </c>
      <c r="E39" s="413" t="s">
        <v>119</v>
      </c>
      <c r="F39" s="413" t="s">
        <v>119</v>
      </c>
      <c r="G39" s="414">
        <f>'[6]LAPORAN BULANAN'!$G$100</f>
        <v>1</v>
      </c>
      <c r="H39" s="51"/>
      <c r="I39" s="51"/>
      <c r="J39" s="51"/>
      <c r="K39" s="51"/>
      <c r="L39" s="51"/>
      <c r="M39" s="51"/>
      <c r="N39" s="51"/>
      <c r="O39" s="51"/>
    </row>
    <row r="40" spans="1:15" x14ac:dyDescent="0.25">
      <c r="A40" s="88">
        <v>4</v>
      </c>
      <c r="B40" s="440" t="s">
        <v>383</v>
      </c>
      <c r="C40" s="413">
        <f t="shared" si="3"/>
        <v>1</v>
      </c>
      <c r="D40" s="413" t="s">
        <v>119</v>
      </c>
      <c r="E40" s="413">
        <f>'[6]LAPORAN BULANAN'!$E$102</f>
        <v>1</v>
      </c>
      <c r="F40" s="413" t="s">
        <v>119</v>
      </c>
      <c r="G40" s="414" t="s">
        <v>119</v>
      </c>
      <c r="H40" s="51"/>
      <c r="I40" s="51"/>
      <c r="J40" s="51"/>
      <c r="K40" s="51"/>
      <c r="L40" s="51"/>
      <c r="M40" s="51"/>
      <c r="N40" s="51"/>
      <c r="O40" s="51"/>
    </row>
    <row r="41" spans="1:15" x14ac:dyDescent="0.25">
      <c r="A41" s="88">
        <v>5</v>
      </c>
      <c r="B41" s="440" t="s">
        <v>384</v>
      </c>
      <c r="C41" s="413">
        <f t="shared" si="3"/>
        <v>4</v>
      </c>
      <c r="D41" s="413">
        <f>'[6]LAPORAN BULANAN'!D142</f>
        <v>0</v>
      </c>
      <c r="E41" s="414">
        <f>'[6]LAPORAN BULANAN'!$E$116</f>
        <v>4</v>
      </c>
      <c r="F41" s="415">
        <f>'[6]LAPORAN BULANAN'!F142</f>
        <v>0</v>
      </c>
      <c r="G41" s="421">
        <f>'[6]LAPORAN BULANAN'!G142</f>
        <v>0</v>
      </c>
      <c r="H41" s="51"/>
      <c r="I41" s="51"/>
      <c r="J41" s="51"/>
      <c r="K41" s="51"/>
      <c r="L41" s="51"/>
      <c r="M41" s="51"/>
      <c r="N41" s="51"/>
      <c r="O41" s="51"/>
    </row>
    <row r="42" spans="1:15" x14ac:dyDescent="0.25">
      <c r="A42" s="88">
        <v>6</v>
      </c>
      <c r="B42" s="440" t="s">
        <v>385</v>
      </c>
      <c r="C42" s="413">
        <f t="shared" si="3"/>
        <v>1</v>
      </c>
      <c r="D42" s="413">
        <v>1</v>
      </c>
      <c r="E42" s="413" t="s">
        <v>119</v>
      </c>
      <c r="F42" s="413" t="s">
        <v>119</v>
      </c>
      <c r="G42" s="414" t="s">
        <v>119</v>
      </c>
      <c r="H42" s="51"/>
      <c r="I42" s="51"/>
      <c r="J42" s="51"/>
      <c r="K42" s="51"/>
      <c r="L42" s="51"/>
      <c r="M42" s="51"/>
      <c r="N42" s="51"/>
      <c r="O42" s="51"/>
    </row>
    <row r="43" spans="1:15" x14ac:dyDescent="0.25">
      <c r="A43" s="88">
        <v>7</v>
      </c>
      <c r="B43" s="440" t="s">
        <v>95</v>
      </c>
      <c r="C43" s="413">
        <f t="shared" si="3"/>
        <v>2</v>
      </c>
      <c r="D43" s="413" t="s">
        <v>119</v>
      </c>
      <c r="E43" s="413">
        <f>'[6]LAPORAN BULANAN'!$E$123</f>
        <v>2</v>
      </c>
      <c r="F43" s="413" t="s">
        <v>119</v>
      </c>
      <c r="G43" s="414" t="s">
        <v>119</v>
      </c>
      <c r="H43" s="51"/>
      <c r="I43" s="51"/>
      <c r="J43" s="51"/>
      <c r="K43" s="51"/>
      <c r="L43" s="51"/>
      <c r="M43" s="51"/>
      <c r="N43" s="51"/>
      <c r="O43" s="51"/>
    </row>
    <row r="44" spans="1:15" x14ac:dyDescent="0.25">
      <c r="A44" s="88">
        <v>8</v>
      </c>
      <c r="B44" s="441" t="s">
        <v>366</v>
      </c>
      <c r="C44" s="413">
        <f t="shared" si="3"/>
        <v>1</v>
      </c>
      <c r="D44" s="424">
        <f>'[6]LAPORAN BULANAN'!D155</f>
        <v>0</v>
      </c>
      <c r="E44" s="413">
        <f>'[6]LAPORAN BULANAN'!E155</f>
        <v>1</v>
      </c>
      <c r="F44" s="413">
        <f>'[6]LAPORAN BULANAN'!F155</f>
        <v>0</v>
      </c>
      <c r="G44" s="414">
        <f>'[6]LAPORAN BULANAN'!G155</f>
        <v>0</v>
      </c>
      <c r="H44" s="51"/>
      <c r="I44" s="51"/>
      <c r="J44" s="51"/>
      <c r="K44" s="51"/>
      <c r="L44" s="51"/>
      <c r="M44" s="51"/>
      <c r="N44" s="51"/>
      <c r="O44" s="51"/>
    </row>
    <row r="45" spans="1:15" x14ac:dyDescent="0.25">
      <c r="A45" s="88">
        <v>9</v>
      </c>
      <c r="B45" s="442" t="s">
        <v>368</v>
      </c>
      <c r="C45" s="413">
        <f t="shared" si="3"/>
        <v>0</v>
      </c>
      <c r="D45" s="425">
        <f>'[6]LAPORAN BULANAN'!D166</f>
        <v>0</v>
      </c>
      <c r="E45" s="425">
        <f>'[6]LAPORAN BULANAN'!E166</f>
        <v>0</v>
      </c>
      <c r="F45" s="425">
        <f>'[6]LAPORAN BULANAN'!F166</f>
        <v>0</v>
      </c>
      <c r="G45" s="414">
        <f>'[6]LAPORAN BULANAN'!G166</f>
        <v>0</v>
      </c>
      <c r="H45" s="51"/>
      <c r="I45" s="51"/>
      <c r="J45" s="51"/>
      <c r="K45" s="51"/>
      <c r="L45" s="51"/>
      <c r="M45" s="51"/>
      <c r="N45" s="51"/>
      <c r="O45" s="51"/>
    </row>
    <row r="46" spans="1:15" x14ac:dyDescent="0.25">
      <c r="A46" s="88">
        <v>10</v>
      </c>
      <c r="B46" s="440" t="s">
        <v>145</v>
      </c>
      <c r="C46" s="413">
        <f t="shared" si="3"/>
        <v>0</v>
      </c>
      <c r="D46" s="425">
        <f>'[6]LAPORAN BULANAN'!D172</f>
        <v>0</v>
      </c>
      <c r="E46" s="425">
        <f>'[6]LAPORAN BULANAN'!E172</f>
        <v>0</v>
      </c>
      <c r="F46" s="425">
        <f>'[6]LAPORAN BULANAN'!F172</f>
        <v>0</v>
      </c>
      <c r="G46" s="414">
        <f>'[6]LAPORAN BULANAN'!G172</f>
        <v>0</v>
      </c>
      <c r="H46" s="51"/>
      <c r="I46" s="51"/>
      <c r="J46" s="51"/>
      <c r="K46" s="51"/>
      <c r="L46" s="51"/>
      <c r="M46" s="51"/>
      <c r="N46" s="51"/>
      <c r="O46" s="51"/>
    </row>
    <row r="47" spans="1:15" x14ac:dyDescent="0.25">
      <c r="A47" s="77">
        <v>11</v>
      </c>
      <c r="B47" s="439" t="s">
        <v>369</v>
      </c>
      <c r="C47" s="413">
        <f t="shared" si="3"/>
        <v>0</v>
      </c>
      <c r="D47" s="425">
        <f>'[6]LAPORAN BULANAN'!D176</f>
        <v>0</v>
      </c>
      <c r="E47" s="425">
        <f>'[6]LAPORAN BULANAN'!E176</f>
        <v>0</v>
      </c>
      <c r="F47" s="425">
        <f>'[6]LAPORAN BULANAN'!F176</f>
        <v>0</v>
      </c>
      <c r="G47" s="425">
        <f>'[6]LAPORAN BULANAN'!G176</f>
        <v>0</v>
      </c>
      <c r="H47" s="51"/>
      <c r="I47" s="51"/>
      <c r="J47" s="51"/>
      <c r="K47" s="51"/>
      <c r="L47" s="51"/>
      <c r="M47" s="51"/>
      <c r="N47" s="51"/>
      <c r="O47" s="51"/>
    </row>
    <row r="48" spans="1:15" x14ac:dyDescent="0.25">
      <c r="A48" s="88"/>
      <c r="B48" s="55"/>
      <c r="C48" s="417"/>
      <c r="D48" s="417"/>
      <c r="E48" s="417"/>
      <c r="F48" s="417"/>
      <c r="G48" s="430"/>
      <c r="H48" s="51"/>
      <c r="I48" s="51"/>
      <c r="J48" s="51"/>
      <c r="K48" s="51"/>
      <c r="L48" s="51"/>
      <c r="M48" s="51"/>
      <c r="N48" s="51"/>
      <c r="O48" s="51"/>
    </row>
    <row r="49" spans="1:15" x14ac:dyDescent="0.25">
      <c r="A49" s="398"/>
      <c r="B49" s="431" t="s">
        <v>21</v>
      </c>
      <c r="C49" s="432">
        <f>SUM(C37:C48)</f>
        <v>118</v>
      </c>
      <c r="D49" s="432">
        <f>SUM(D37:D48)</f>
        <v>7</v>
      </c>
      <c r="E49" s="432">
        <f>SUM(E37:E48)</f>
        <v>85</v>
      </c>
      <c r="F49" s="432">
        <f>SUM(F37:F48)</f>
        <v>25</v>
      </c>
      <c r="G49" s="432">
        <f>SUM(G37:G48)</f>
        <v>1</v>
      </c>
      <c r="H49" s="51"/>
      <c r="I49" s="51"/>
      <c r="J49" s="51"/>
      <c r="K49" s="51"/>
      <c r="L49" s="51"/>
      <c r="M49" s="51"/>
      <c r="N49" s="51"/>
      <c r="O49" s="51"/>
    </row>
    <row r="50" spans="1:15" x14ac:dyDescent="0.25">
      <c r="A50" s="2"/>
      <c r="C50" s="49"/>
      <c r="D50" s="49"/>
      <c r="E50" s="50"/>
      <c r="F50" s="49"/>
      <c r="G50" s="50"/>
      <c r="H50" s="51"/>
      <c r="I50" s="51"/>
      <c r="J50" s="51"/>
      <c r="K50" s="51"/>
      <c r="L50" s="51"/>
      <c r="M50" s="51"/>
      <c r="N50" s="51"/>
      <c r="O50" s="51"/>
    </row>
    <row r="51" spans="1:15" x14ac:dyDescent="0.25">
      <c r="A51" s="2"/>
      <c r="C51" s="49"/>
      <c r="D51" s="49"/>
      <c r="E51" s="50"/>
      <c r="F51" s="49"/>
      <c r="G51" s="50"/>
      <c r="H51" s="51"/>
      <c r="I51" s="51"/>
      <c r="J51" s="51"/>
      <c r="K51" s="51"/>
      <c r="L51" s="51"/>
      <c r="M51" s="51"/>
      <c r="N51" s="51"/>
      <c r="O51" s="51"/>
    </row>
    <row r="52" spans="1:15" x14ac:dyDescent="0.25">
      <c r="A52" s="2"/>
      <c r="C52" s="49"/>
      <c r="D52" s="49"/>
      <c r="E52" s="50"/>
      <c r="F52" s="49"/>
      <c r="G52" s="50"/>
      <c r="H52" s="51"/>
      <c r="I52" s="51"/>
      <c r="J52" s="51"/>
      <c r="K52" s="51"/>
      <c r="L52" s="51"/>
      <c r="M52" s="51"/>
      <c r="N52" s="51"/>
      <c r="O52" s="51"/>
    </row>
    <row r="53" spans="1:15" x14ac:dyDescent="0.25">
      <c r="A53" s="2"/>
      <c r="C53" s="49"/>
      <c r="D53" s="49"/>
      <c r="E53" s="50"/>
      <c r="F53" s="49"/>
      <c r="G53" s="50"/>
      <c r="H53" s="51"/>
      <c r="I53" s="51"/>
      <c r="J53" s="51"/>
      <c r="K53" s="51"/>
      <c r="L53" s="51"/>
      <c r="M53" s="51"/>
      <c r="N53" s="51"/>
      <c r="O53" s="51"/>
    </row>
    <row r="54" spans="1:15" x14ac:dyDescent="0.25">
      <c r="A54" s="2"/>
      <c r="C54" s="49"/>
      <c r="D54" s="49"/>
      <c r="E54" s="50"/>
      <c r="F54" s="49"/>
      <c r="G54" s="50"/>
      <c r="H54" s="51"/>
      <c r="I54" s="51"/>
      <c r="J54" s="51"/>
      <c r="K54" s="51"/>
      <c r="L54" s="51"/>
      <c r="M54" s="51"/>
      <c r="N54" s="51"/>
      <c r="O54" s="51"/>
    </row>
    <row r="55" spans="1:15" x14ac:dyDescent="0.25">
      <c r="A55" s="2"/>
      <c r="C55" s="49"/>
      <c r="D55" s="49"/>
      <c r="E55" s="50"/>
      <c r="F55" s="49"/>
      <c r="G55" s="50"/>
      <c r="H55" s="51"/>
      <c r="I55" s="51"/>
      <c r="J55" s="51"/>
      <c r="K55" s="51"/>
      <c r="L55" s="51"/>
      <c r="M55" s="51"/>
      <c r="N55" s="51"/>
      <c r="O55" s="51"/>
    </row>
    <row r="56" spans="1:15" x14ac:dyDescent="0.25">
      <c r="A56" s="2"/>
      <c r="C56" s="49"/>
      <c r="D56" s="49"/>
      <c r="E56" s="50"/>
      <c r="F56" s="49"/>
      <c r="G56" s="50"/>
      <c r="H56" s="51"/>
      <c r="I56" s="51"/>
      <c r="J56" s="51"/>
      <c r="K56" s="51"/>
      <c r="L56" s="51"/>
      <c r="M56" s="51"/>
      <c r="N56" s="51"/>
      <c r="O56" s="51"/>
    </row>
    <row r="57" spans="1:15" x14ac:dyDescent="0.25">
      <c r="A57" s="2"/>
      <c r="C57" s="49"/>
      <c r="D57" s="49"/>
      <c r="E57" s="50"/>
      <c r="F57" s="49"/>
      <c r="G57" s="50"/>
      <c r="H57" s="51"/>
      <c r="I57" s="51"/>
      <c r="J57" s="51"/>
      <c r="K57" s="51"/>
      <c r="L57" s="51"/>
      <c r="M57" s="51"/>
      <c r="N57" s="51"/>
      <c r="O57" s="51"/>
    </row>
    <row r="58" spans="1:15" x14ac:dyDescent="0.25">
      <c r="A58" s="2"/>
      <c r="C58" s="49"/>
      <c r="D58" s="49"/>
      <c r="E58" s="50"/>
      <c r="F58" s="49"/>
      <c r="G58" s="50"/>
      <c r="H58" s="51"/>
      <c r="I58" s="51"/>
      <c r="J58" s="51"/>
      <c r="K58" s="51"/>
      <c r="L58" s="51"/>
      <c r="M58" s="51"/>
      <c r="N58" s="51"/>
      <c r="O58" s="51"/>
    </row>
    <row r="59" spans="1:15" x14ac:dyDescent="0.25">
      <c r="A59" s="2"/>
      <c r="C59" s="49"/>
      <c r="D59" s="49"/>
      <c r="E59" s="50"/>
      <c r="F59" s="49"/>
      <c r="G59" s="50"/>
      <c r="H59" s="51"/>
      <c r="I59" s="51"/>
      <c r="J59" s="51"/>
      <c r="K59" s="51"/>
      <c r="L59" s="51"/>
      <c r="M59" s="51"/>
      <c r="N59" s="51"/>
      <c r="O59" s="51"/>
    </row>
    <row r="60" spans="1:15" x14ac:dyDescent="0.25">
      <c r="A60" s="2"/>
      <c r="C60" s="49"/>
      <c r="D60" s="49"/>
      <c r="E60" s="50"/>
      <c r="F60" s="49"/>
      <c r="G60" s="50"/>
      <c r="H60" s="51"/>
      <c r="I60" s="51"/>
      <c r="J60" s="51"/>
      <c r="K60" s="51"/>
      <c r="L60" s="51"/>
      <c r="M60" s="51"/>
      <c r="N60" s="51"/>
      <c r="O60" s="51"/>
    </row>
    <row r="61" spans="1:15" x14ac:dyDescent="0.25">
      <c r="A61" s="2"/>
      <c r="C61" s="49"/>
      <c r="D61" s="49"/>
      <c r="E61" s="50"/>
      <c r="F61" s="49"/>
      <c r="G61" s="50"/>
      <c r="H61" s="51"/>
      <c r="I61" s="51"/>
      <c r="J61" s="51"/>
      <c r="K61" s="51"/>
      <c r="L61" s="51"/>
      <c r="M61" s="51"/>
      <c r="N61" s="51"/>
      <c r="O61" s="51"/>
    </row>
    <row r="62" spans="1:15" x14ac:dyDescent="0.25">
      <c r="A62" s="2"/>
      <c r="C62" s="49"/>
      <c r="D62" s="49"/>
      <c r="E62" s="50"/>
      <c r="F62" s="49"/>
      <c r="G62" s="50"/>
      <c r="H62" s="51"/>
      <c r="I62" s="51"/>
      <c r="J62" s="51"/>
      <c r="K62" s="51"/>
      <c r="L62" s="51"/>
      <c r="M62" s="51"/>
      <c r="N62" s="51"/>
      <c r="O62" s="51"/>
    </row>
    <row r="63" spans="1:15" x14ac:dyDescent="0.25">
      <c r="A63" s="2"/>
      <c r="C63" s="49"/>
      <c r="D63" s="49"/>
      <c r="E63" s="50"/>
      <c r="F63" s="49"/>
      <c r="G63" s="50"/>
      <c r="H63" s="51"/>
      <c r="I63" s="51"/>
      <c r="J63" s="51"/>
      <c r="K63" s="51"/>
      <c r="L63" s="51"/>
      <c r="M63" s="51"/>
      <c r="N63" s="51"/>
      <c r="O63" s="51"/>
    </row>
    <row r="64" spans="1:15" x14ac:dyDescent="0.25">
      <c r="A64" s="2"/>
      <c r="C64" s="49"/>
      <c r="D64" s="49"/>
      <c r="E64" s="50"/>
      <c r="F64" s="49"/>
      <c r="G64" s="50"/>
      <c r="H64" s="51"/>
      <c r="I64" s="51"/>
      <c r="J64" s="51"/>
      <c r="K64" s="51"/>
      <c r="L64" s="51"/>
      <c r="M64" s="51"/>
      <c r="N64" s="51"/>
      <c r="O64" s="51"/>
    </row>
    <row r="65" spans="1:15" x14ac:dyDescent="0.25">
      <c r="A65" s="2"/>
      <c r="C65" s="49"/>
      <c r="D65" s="49"/>
      <c r="E65" s="50"/>
      <c r="F65" s="49"/>
      <c r="G65" s="50"/>
      <c r="H65" s="51"/>
      <c r="I65" s="51"/>
      <c r="J65" s="51"/>
      <c r="K65" s="51"/>
      <c r="L65" s="51"/>
      <c r="M65" s="51"/>
      <c r="N65" s="51"/>
      <c r="O65" s="51"/>
    </row>
    <row r="66" spans="1:15" x14ac:dyDescent="0.25">
      <c r="A66" s="2"/>
      <c r="C66" s="49"/>
      <c r="D66" s="49"/>
      <c r="E66" s="50"/>
      <c r="F66" s="49"/>
      <c r="G66" s="50"/>
      <c r="H66" s="51"/>
      <c r="I66" s="51"/>
      <c r="J66" s="51"/>
      <c r="K66" s="51"/>
      <c r="L66" s="51"/>
      <c r="M66" s="51"/>
      <c r="N66" s="51"/>
      <c r="O66" s="51"/>
    </row>
    <row r="67" spans="1:15" x14ac:dyDescent="0.25">
      <c r="A67" s="2"/>
      <c r="C67" s="49"/>
      <c r="D67" s="49"/>
      <c r="E67" s="50"/>
      <c r="F67" s="49"/>
      <c r="G67" s="50"/>
      <c r="H67" s="51"/>
      <c r="I67" s="51"/>
      <c r="J67" s="51"/>
      <c r="K67" s="51"/>
      <c r="L67" s="51"/>
      <c r="M67" s="51"/>
      <c r="N67" s="51"/>
      <c r="O67" s="51"/>
    </row>
    <row r="68" spans="1:15" x14ac:dyDescent="0.25">
      <c r="A68" s="2"/>
      <c r="C68" s="49"/>
      <c r="D68" s="49"/>
      <c r="E68" s="50"/>
      <c r="F68" s="49"/>
      <c r="G68" s="50"/>
      <c r="H68" s="51"/>
      <c r="I68" s="51"/>
      <c r="J68" s="51"/>
      <c r="K68" s="51"/>
      <c r="L68" s="51"/>
      <c r="M68" s="51"/>
      <c r="N68" s="51"/>
      <c r="O68" s="51"/>
    </row>
    <row r="69" spans="1:15" x14ac:dyDescent="0.25">
      <c r="A69" s="2"/>
      <c r="C69" s="49"/>
      <c r="D69" s="49"/>
      <c r="E69" s="50"/>
      <c r="F69" s="49"/>
      <c r="G69" s="50"/>
      <c r="H69" s="51"/>
      <c r="I69" s="51"/>
      <c r="J69" s="51"/>
      <c r="K69" s="51"/>
      <c r="L69" s="51"/>
      <c r="M69" s="51"/>
      <c r="N69" s="51"/>
      <c r="O69" s="51"/>
    </row>
    <row r="70" spans="1:15" x14ac:dyDescent="0.25">
      <c r="A70" s="2"/>
      <c r="C70" s="49"/>
      <c r="D70" s="49"/>
      <c r="E70" s="50"/>
      <c r="F70" s="49"/>
      <c r="G70" s="50"/>
      <c r="H70" s="51"/>
      <c r="I70" s="51"/>
      <c r="J70" s="51"/>
      <c r="K70" s="51"/>
      <c r="L70" s="51"/>
      <c r="M70" s="51"/>
      <c r="N70" s="51"/>
      <c r="O70" s="51"/>
    </row>
    <row r="71" spans="1:15" x14ac:dyDescent="0.25">
      <c r="A71" s="2"/>
      <c r="C71" s="49"/>
      <c r="D71" s="49"/>
      <c r="E71" s="50"/>
      <c r="F71" s="49"/>
      <c r="G71" s="50"/>
      <c r="H71" s="51"/>
      <c r="I71" s="51"/>
      <c r="J71" s="51"/>
      <c r="K71" s="51"/>
      <c r="L71" s="51"/>
      <c r="M71" s="51"/>
      <c r="N71" s="51"/>
      <c r="O71" s="51"/>
    </row>
    <row r="72" spans="1:15" x14ac:dyDescent="0.25">
      <c r="A72" s="2"/>
      <c r="C72" s="49"/>
      <c r="D72" s="49"/>
      <c r="E72" s="50"/>
      <c r="F72" s="49"/>
      <c r="G72" s="50"/>
      <c r="H72" s="51"/>
      <c r="I72" s="51"/>
      <c r="J72" s="51"/>
      <c r="K72" s="51"/>
      <c r="L72" s="51"/>
      <c r="M72" s="51"/>
      <c r="N72" s="51"/>
      <c r="O72" s="51"/>
    </row>
    <row r="73" spans="1:15" x14ac:dyDescent="0.25">
      <c r="A73" s="2"/>
      <c r="C73" s="49"/>
      <c r="D73" s="49"/>
      <c r="E73" s="50"/>
      <c r="F73" s="49"/>
      <c r="G73" s="50"/>
      <c r="H73" s="51"/>
      <c r="I73" s="51"/>
      <c r="J73" s="51"/>
      <c r="K73" s="51"/>
      <c r="L73" s="51"/>
      <c r="M73" s="51"/>
      <c r="N73" s="51"/>
      <c r="O73" s="51"/>
    </row>
    <row r="74" spans="1:15" x14ac:dyDescent="0.25">
      <c r="A74" s="2"/>
      <c r="C74" s="49"/>
      <c r="D74" s="49"/>
      <c r="E74" s="50"/>
      <c r="F74" s="49"/>
      <c r="G74" s="50"/>
      <c r="H74" s="51"/>
      <c r="I74" s="51"/>
      <c r="J74" s="51"/>
      <c r="K74" s="51"/>
      <c r="L74" s="51"/>
      <c r="M74" s="51"/>
      <c r="N74" s="51"/>
      <c r="O74" s="51"/>
    </row>
    <row r="75" spans="1:15" x14ac:dyDescent="0.25">
      <c r="A75" s="2"/>
      <c r="C75" s="49"/>
      <c r="D75" s="49"/>
      <c r="E75" s="50"/>
      <c r="F75" s="49"/>
      <c r="G75" s="50"/>
      <c r="H75" s="51"/>
      <c r="I75" s="51"/>
      <c r="J75" s="51"/>
      <c r="K75" s="51"/>
      <c r="L75" s="51"/>
      <c r="M75" s="51"/>
      <c r="N75" s="51"/>
      <c r="O75" s="51"/>
    </row>
    <row r="76" spans="1:15" x14ac:dyDescent="0.25">
      <c r="A76" s="2"/>
      <c r="C76" s="49"/>
      <c r="D76" s="49"/>
      <c r="E76" s="50"/>
      <c r="F76" s="49"/>
      <c r="G76" s="50"/>
      <c r="H76" s="51"/>
      <c r="I76" s="51"/>
      <c r="J76" s="51"/>
      <c r="K76" s="51"/>
      <c r="L76" s="51"/>
      <c r="M76" s="51"/>
      <c r="N76" s="51"/>
      <c r="O76" s="51"/>
    </row>
    <row r="77" spans="1:15" x14ac:dyDescent="0.25">
      <c r="A77" s="2"/>
      <c r="C77" s="49"/>
      <c r="D77" s="49"/>
      <c r="E77" s="50"/>
      <c r="F77" s="49"/>
      <c r="G77" s="50"/>
      <c r="H77" s="51"/>
      <c r="I77" s="51"/>
      <c r="J77" s="51"/>
      <c r="K77" s="51"/>
      <c r="L77" s="51"/>
      <c r="M77" s="51"/>
      <c r="N77" s="51"/>
      <c r="O77" s="51"/>
    </row>
    <row r="78" spans="1:15" x14ac:dyDescent="0.25">
      <c r="A78" s="2"/>
      <c r="C78" s="49"/>
      <c r="D78" s="49"/>
      <c r="E78" s="50"/>
      <c r="F78" s="49"/>
      <c r="G78" s="50"/>
      <c r="H78" s="51"/>
      <c r="I78" s="51"/>
      <c r="J78" s="51"/>
      <c r="K78" s="51"/>
      <c r="L78" s="51"/>
      <c r="M78" s="51"/>
      <c r="N78" s="51"/>
      <c r="O78" s="51"/>
    </row>
    <row r="79" spans="1:15" x14ac:dyDescent="0.25">
      <c r="A79" s="2"/>
      <c r="C79" s="49"/>
      <c r="D79" s="49"/>
      <c r="E79" s="50"/>
      <c r="F79" s="49"/>
      <c r="G79" s="50"/>
      <c r="H79" s="51"/>
      <c r="I79" s="51"/>
      <c r="J79" s="51"/>
      <c r="K79" s="51"/>
      <c r="L79" s="51"/>
      <c r="M79" s="51"/>
      <c r="N79" s="51"/>
      <c r="O79" s="51"/>
    </row>
    <row r="80" spans="1:15" x14ac:dyDescent="0.25">
      <c r="A80" s="2"/>
      <c r="C80" s="49"/>
      <c r="D80" s="49"/>
      <c r="E80" s="50"/>
      <c r="F80" s="49"/>
      <c r="G80" s="50"/>
      <c r="H80" s="51"/>
      <c r="I80" s="51"/>
      <c r="J80" s="51"/>
      <c r="K80" s="51"/>
      <c r="L80" s="51"/>
      <c r="M80" s="51"/>
      <c r="N80" s="51"/>
      <c r="O80" s="51"/>
    </row>
    <row r="81" spans="1:15" x14ac:dyDescent="0.25">
      <c r="A81" s="2"/>
      <c r="C81" s="49"/>
      <c r="D81" s="49"/>
      <c r="E81" s="50"/>
      <c r="F81" s="49"/>
      <c r="G81" s="50"/>
      <c r="H81" s="51"/>
      <c r="I81" s="51"/>
      <c r="J81" s="51"/>
      <c r="K81" s="51"/>
      <c r="L81" s="51"/>
      <c r="M81" s="51"/>
      <c r="N81" s="51"/>
      <c r="O81" s="51"/>
    </row>
    <row r="82" spans="1:15" x14ac:dyDescent="0.25">
      <c r="A82" s="2"/>
      <c r="C82" s="49"/>
      <c r="D82" s="49"/>
      <c r="E82" s="50"/>
      <c r="F82" s="49"/>
      <c r="G82" s="50"/>
      <c r="H82" s="51"/>
      <c r="I82" s="51"/>
      <c r="J82" s="51"/>
      <c r="K82" s="51"/>
      <c r="L82" s="51"/>
      <c r="M82" s="51"/>
      <c r="N82" s="51"/>
      <c r="O82" s="51"/>
    </row>
    <row r="83" spans="1:15" x14ac:dyDescent="0.25">
      <c r="A83" s="2"/>
      <c r="C83" s="49"/>
      <c r="D83" s="49"/>
      <c r="E83" s="50"/>
      <c r="F83" s="49"/>
      <c r="G83" s="50"/>
      <c r="H83" s="51"/>
      <c r="I83" s="51"/>
      <c r="J83" s="51"/>
      <c r="K83" s="51"/>
      <c r="L83" s="51"/>
      <c r="M83" s="51"/>
      <c r="N83" s="51"/>
      <c r="O83" s="51"/>
    </row>
    <row r="84" spans="1:15" x14ac:dyDescent="0.25">
      <c r="A84" s="2"/>
      <c r="C84" s="49"/>
      <c r="D84" s="49"/>
      <c r="E84" s="50"/>
      <c r="F84" s="49"/>
      <c r="G84" s="50"/>
      <c r="H84" s="51"/>
      <c r="I84" s="51"/>
      <c r="J84" s="51"/>
      <c r="K84" s="51"/>
      <c r="L84" s="51"/>
      <c r="M84" s="51"/>
      <c r="N84" s="51"/>
      <c r="O84" s="51"/>
    </row>
    <row r="85" spans="1:15" x14ac:dyDescent="0.25">
      <c r="A85" s="2"/>
      <c r="C85" s="49"/>
      <c r="D85" s="49"/>
      <c r="E85" s="50"/>
      <c r="F85" s="49"/>
      <c r="G85" s="50"/>
      <c r="H85" s="51"/>
      <c r="I85" s="51"/>
      <c r="J85" s="51"/>
      <c r="K85" s="51"/>
      <c r="L85" s="51"/>
      <c r="M85" s="51"/>
      <c r="N85" s="51"/>
      <c r="O85" s="51"/>
    </row>
    <row r="86" spans="1:15" x14ac:dyDescent="0.25">
      <c r="A86" s="2"/>
      <c r="C86" s="49"/>
      <c r="D86" s="49"/>
      <c r="E86" s="50"/>
      <c r="F86" s="49"/>
      <c r="G86" s="50"/>
      <c r="H86" s="51"/>
      <c r="I86" s="51"/>
      <c r="J86" s="51"/>
      <c r="K86" s="51"/>
      <c r="L86" s="51"/>
      <c r="M86" s="51"/>
      <c r="N86" s="51"/>
      <c r="O86" s="51"/>
    </row>
    <row r="87" spans="1:15" x14ac:dyDescent="0.25">
      <c r="A87" s="2"/>
      <c r="C87" s="49"/>
      <c r="D87" s="49"/>
      <c r="E87" s="50"/>
      <c r="F87" s="49"/>
      <c r="G87" s="50"/>
      <c r="H87" s="51"/>
      <c r="I87" s="51"/>
      <c r="J87" s="51"/>
      <c r="K87" s="51"/>
      <c r="L87" s="51"/>
      <c r="M87" s="51"/>
      <c r="N87" s="51"/>
      <c r="O87" s="51"/>
    </row>
    <row r="88" spans="1:15" x14ac:dyDescent="0.25">
      <c r="A88" s="2"/>
      <c r="C88" s="49"/>
      <c r="D88" s="49"/>
      <c r="E88" s="50"/>
      <c r="F88" s="49"/>
      <c r="G88" s="50"/>
      <c r="H88" s="51"/>
      <c r="I88" s="51"/>
      <c r="J88" s="51"/>
      <c r="K88" s="51"/>
      <c r="L88" s="51"/>
      <c r="M88" s="51"/>
      <c r="N88" s="51"/>
      <c r="O88" s="51"/>
    </row>
    <row r="89" spans="1:15" x14ac:dyDescent="0.25">
      <c r="A89" s="2"/>
      <c r="C89" s="49"/>
      <c r="D89" s="49"/>
      <c r="E89" s="50"/>
      <c r="F89" s="49"/>
      <c r="G89" s="50"/>
      <c r="H89" s="51"/>
      <c r="I89" s="51"/>
      <c r="J89" s="51"/>
      <c r="K89" s="51"/>
      <c r="L89" s="51"/>
      <c r="M89" s="51"/>
      <c r="N89" s="51"/>
      <c r="O89" s="51"/>
    </row>
    <row r="90" spans="1:15" x14ac:dyDescent="0.25">
      <c r="A90" s="2"/>
      <c r="C90" s="49"/>
      <c r="D90" s="49"/>
      <c r="E90" s="50"/>
      <c r="F90" s="49"/>
      <c r="G90" s="50"/>
      <c r="H90" s="51"/>
      <c r="I90" s="51"/>
      <c r="J90" s="51"/>
      <c r="K90" s="51"/>
      <c r="L90" s="51"/>
      <c r="M90" s="51"/>
      <c r="N90" s="51"/>
      <c r="O90" s="51"/>
    </row>
    <row r="91" spans="1:15" x14ac:dyDescent="0.25">
      <c r="A91" s="2"/>
      <c r="C91" s="49"/>
      <c r="D91" s="49"/>
      <c r="E91" s="50"/>
      <c r="F91" s="49"/>
      <c r="G91" s="50"/>
      <c r="H91" s="51"/>
      <c r="I91" s="51"/>
      <c r="J91" s="51"/>
      <c r="K91" s="51"/>
      <c r="L91" s="51"/>
      <c r="M91" s="51"/>
      <c r="N91" s="51"/>
      <c r="O91" s="51"/>
    </row>
    <row r="92" spans="1:15" x14ac:dyDescent="0.25">
      <c r="A92" s="2"/>
      <c r="C92" s="49"/>
      <c r="D92" s="49"/>
      <c r="E92" s="50"/>
      <c r="F92" s="49"/>
      <c r="G92" s="50"/>
      <c r="H92" s="51"/>
      <c r="I92" s="51"/>
      <c r="J92" s="51"/>
      <c r="K92" s="51"/>
      <c r="L92" s="51"/>
      <c r="M92" s="51"/>
      <c r="N92" s="51"/>
      <c r="O92" s="51"/>
    </row>
    <row r="93" spans="1:15" x14ac:dyDescent="0.25">
      <c r="A93" s="2"/>
      <c r="C93" s="49"/>
      <c r="D93" s="49"/>
      <c r="E93" s="50"/>
      <c r="F93" s="49"/>
      <c r="G93" s="50"/>
      <c r="H93" s="51"/>
      <c r="I93" s="51"/>
      <c r="J93" s="51"/>
      <c r="K93" s="51"/>
      <c r="L93" s="51"/>
      <c r="M93" s="51"/>
      <c r="N93" s="51"/>
      <c r="O93" s="51"/>
    </row>
    <row r="94" spans="1:15" x14ac:dyDescent="0.25">
      <c r="A94" s="2"/>
      <c r="C94" s="49"/>
      <c r="D94" s="49"/>
      <c r="E94" s="50"/>
      <c r="F94" s="49"/>
      <c r="G94" s="50"/>
      <c r="H94" s="51"/>
      <c r="I94" s="51"/>
      <c r="J94" s="51"/>
      <c r="K94" s="51"/>
      <c r="L94" s="51"/>
      <c r="M94" s="51"/>
      <c r="N94" s="51"/>
      <c r="O94" s="51"/>
    </row>
    <row r="95" spans="1:15" x14ac:dyDescent="0.25">
      <c r="A95" s="2"/>
      <c r="C95" s="49"/>
      <c r="D95" s="49"/>
      <c r="E95" s="50"/>
      <c r="F95" s="49"/>
      <c r="G95" s="50"/>
      <c r="H95" s="51"/>
      <c r="I95" s="51"/>
      <c r="J95" s="51"/>
      <c r="K95" s="51"/>
      <c r="L95" s="51"/>
      <c r="M95" s="51"/>
      <c r="N95" s="51"/>
      <c r="O95" s="51"/>
    </row>
    <row r="96" spans="1:15" x14ac:dyDescent="0.25">
      <c r="A96" s="2"/>
      <c r="C96" s="49"/>
      <c r="D96" s="49"/>
      <c r="E96" s="50"/>
      <c r="F96" s="49"/>
      <c r="G96" s="50"/>
      <c r="H96" s="51"/>
      <c r="I96" s="51"/>
      <c r="J96" s="51"/>
      <c r="K96" s="51"/>
      <c r="L96" s="51"/>
      <c r="M96" s="51"/>
      <c r="N96" s="51"/>
      <c r="O96" s="51"/>
    </row>
    <row r="97" spans="1:15" x14ac:dyDescent="0.25">
      <c r="A97" s="2"/>
      <c r="C97" s="49"/>
      <c r="D97" s="49"/>
      <c r="E97" s="50"/>
      <c r="F97" s="49"/>
      <c r="G97" s="50"/>
      <c r="H97" s="51"/>
      <c r="I97" s="51"/>
      <c r="J97" s="51"/>
      <c r="K97" s="51"/>
      <c r="L97" s="51"/>
      <c r="M97" s="51"/>
      <c r="N97" s="51"/>
      <c r="O97" s="51"/>
    </row>
    <row r="98" spans="1:15" x14ac:dyDescent="0.25">
      <c r="A98" s="2"/>
      <c r="C98" s="49"/>
      <c r="D98" s="49"/>
      <c r="E98" s="50"/>
      <c r="F98" s="49"/>
      <c r="G98" s="50"/>
      <c r="H98" s="51"/>
      <c r="I98" s="51"/>
      <c r="J98" s="51"/>
      <c r="K98" s="51"/>
      <c r="L98" s="51"/>
      <c r="M98" s="51"/>
      <c r="N98" s="51"/>
      <c r="O98" s="51"/>
    </row>
    <row r="99" spans="1:15" x14ac:dyDescent="0.25">
      <c r="A99" s="2"/>
      <c r="C99" s="49"/>
      <c r="D99" s="49"/>
      <c r="E99" s="50"/>
      <c r="F99" s="49"/>
      <c r="G99" s="50"/>
      <c r="H99" s="51"/>
      <c r="I99" s="51"/>
      <c r="J99" s="51"/>
      <c r="K99" s="51"/>
      <c r="L99" s="51"/>
      <c r="M99" s="51"/>
      <c r="N99" s="51"/>
      <c r="O99" s="51"/>
    </row>
    <row r="100" spans="1:15" x14ac:dyDescent="0.25">
      <c r="A100" s="2"/>
      <c r="C100" s="49"/>
      <c r="D100" s="49"/>
      <c r="E100" s="50"/>
      <c r="F100" s="49"/>
      <c r="G100" s="50"/>
      <c r="H100" s="51"/>
      <c r="I100" s="51"/>
      <c r="J100" s="51"/>
      <c r="K100" s="51"/>
      <c r="L100" s="51"/>
      <c r="M100" s="51"/>
      <c r="N100" s="51"/>
      <c r="O100" s="51"/>
    </row>
    <row r="101" spans="1:15" x14ac:dyDescent="0.25">
      <c r="A101" s="2"/>
      <c r="C101" s="49"/>
      <c r="D101" s="49"/>
      <c r="E101" s="50"/>
      <c r="F101" s="49"/>
      <c r="G101" s="50"/>
      <c r="H101" s="51"/>
      <c r="I101" s="51"/>
      <c r="J101" s="51"/>
      <c r="K101" s="51"/>
      <c r="L101" s="51"/>
      <c r="M101" s="51"/>
      <c r="N101" s="51"/>
      <c r="O101" s="51"/>
    </row>
    <row r="102" spans="1:15" x14ac:dyDescent="0.25">
      <c r="A102" s="2"/>
      <c r="C102" s="49"/>
      <c r="D102" s="49"/>
      <c r="E102" s="50"/>
      <c r="F102" s="49"/>
      <c r="G102" s="50"/>
      <c r="H102" s="51"/>
      <c r="I102" s="51"/>
      <c r="J102" s="51"/>
      <c r="K102" s="51"/>
      <c r="L102" s="51"/>
      <c r="M102" s="51"/>
      <c r="N102" s="51"/>
      <c r="O102" s="51"/>
    </row>
    <row r="103" spans="1:15" x14ac:dyDescent="0.25">
      <c r="A103" s="2"/>
      <c r="C103" s="49"/>
      <c r="D103" s="49"/>
      <c r="E103" s="50"/>
      <c r="F103" s="49"/>
      <c r="G103" s="50"/>
      <c r="H103" s="51"/>
      <c r="I103" s="51"/>
      <c r="J103" s="51"/>
      <c r="K103" s="51"/>
      <c r="L103" s="51"/>
      <c r="M103" s="51"/>
      <c r="N103" s="51"/>
      <c r="O103" s="51"/>
    </row>
    <row r="104" spans="1:15" x14ac:dyDescent="0.25">
      <c r="A104" s="2"/>
      <c r="C104" s="49"/>
      <c r="D104" s="49"/>
      <c r="E104" s="50"/>
      <c r="F104" s="49"/>
      <c r="G104" s="50"/>
      <c r="H104" s="51"/>
      <c r="I104" s="51"/>
      <c r="J104" s="51"/>
      <c r="K104" s="51"/>
      <c r="L104" s="51"/>
      <c r="M104" s="51"/>
      <c r="N104" s="51"/>
      <c r="O104" s="51"/>
    </row>
    <row r="105" spans="1:15" x14ac:dyDescent="0.25">
      <c r="A105" s="2"/>
      <c r="C105" s="49"/>
      <c r="D105" s="49"/>
      <c r="E105" s="50"/>
      <c r="F105" s="49"/>
      <c r="G105" s="50"/>
      <c r="H105" s="51"/>
      <c r="I105" s="51"/>
      <c r="J105" s="51"/>
      <c r="K105" s="51"/>
      <c r="L105" s="51"/>
      <c r="M105" s="51"/>
      <c r="N105" s="51"/>
      <c r="O105" s="51"/>
    </row>
    <row r="106" spans="1:15" x14ac:dyDescent="0.25">
      <c r="A106" s="2"/>
      <c r="C106" s="49"/>
      <c r="D106" s="49"/>
      <c r="E106" s="50"/>
      <c r="F106" s="49"/>
      <c r="G106" s="50"/>
      <c r="H106" s="51"/>
      <c r="I106" s="51"/>
      <c r="J106" s="51"/>
      <c r="K106" s="51"/>
      <c r="L106" s="51"/>
      <c r="M106" s="51"/>
      <c r="N106" s="51"/>
      <c r="O106" s="51"/>
    </row>
    <row r="107" spans="1:15" x14ac:dyDescent="0.25">
      <c r="A107" s="2"/>
      <c r="C107" s="49"/>
      <c r="D107" s="49"/>
      <c r="E107" s="50"/>
      <c r="F107" s="49"/>
      <c r="G107" s="50"/>
      <c r="H107" s="51"/>
      <c r="I107" s="51"/>
      <c r="J107" s="51"/>
      <c r="K107" s="51"/>
      <c r="L107" s="51"/>
      <c r="M107" s="51"/>
      <c r="N107" s="51"/>
      <c r="O107" s="51"/>
    </row>
    <row r="108" spans="1:15" x14ac:dyDescent="0.25">
      <c r="A108" s="2"/>
      <c r="C108" s="49"/>
      <c r="D108" s="49"/>
      <c r="E108" s="50"/>
      <c r="F108" s="49"/>
      <c r="G108" s="50"/>
      <c r="H108" s="51"/>
      <c r="I108" s="51"/>
      <c r="J108" s="51"/>
      <c r="K108" s="51"/>
      <c r="L108" s="51"/>
      <c r="M108" s="51"/>
      <c r="N108" s="51"/>
      <c r="O108" s="51"/>
    </row>
    <row r="109" spans="1:15" x14ac:dyDescent="0.25">
      <c r="A109" s="2"/>
      <c r="C109" s="49"/>
      <c r="D109" s="49"/>
      <c r="E109" s="50"/>
      <c r="F109" s="49"/>
      <c r="G109" s="50"/>
      <c r="H109" s="51"/>
      <c r="I109" s="51"/>
      <c r="J109" s="51"/>
      <c r="K109" s="51"/>
      <c r="L109" s="51"/>
      <c r="M109" s="51"/>
      <c r="N109" s="51"/>
      <c r="O109" s="51"/>
    </row>
    <row r="110" spans="1:15" x14ac:dyDescent="0.25">
      <c r="A110" s="2"/>
      <c r="C110" s="49"/>
      <c r="D110" s="49"/>
      <c r="E110" s="50"/>
      <c r="F110" s="49"/>
      <c r="G110" s="50"/>
      <c r="H110" s="51"/>
      <c r="I110" s="51"/>
      <c r="J110" s="51"/>
      <c r="K110" s="51"/>
      <c r="L110" s="51"/>
      <c r="M110" s="51"/>
      <c r="N110" s="51"/>
      <c r="O110" s="51"/>
    </row>
    <row r="111" spans="1:15" x14ac:dyDescent="0.25">
      <c r="A111" s="2"/>
      <c r="C111" s="49"/>
      <c r="D111" s="49"/>
      <c r="E111" s="50"/>
      <c r="F111" s="49"/>
      <c r="G111" s="50"/>
      <c r="H111" s="51"/>
      <c r="I111" s="51"/>
      <c r="J111" s="51"/>
      <c r="K111" s="51"/>
      <c r="L111" s="51"/>
      <c r="M111" s="51"/>
      <c r="N111" s="51"/>
      <c r="O111" s="51"/>
    </row>
    <row r="112" spans="1:15" x14ac:dyDescent="0.25">
      <c r="A112" s="2"/>
      <c r="C112" s="49"/>
      <c r="D112" s="49"/>
      <c r="E112" s="50"/>
      <c r="F112" s="49"/>
      <c r="G112" s="50"/>
      <c r="H112" s="51"/>
      <c r="I112" s="51"/>
      <c r="J112" s="51"/>
      <c r="K112" s="51"/>
      <c r="L112" s="51"/>
      <c r="M112" s="51"/>
      <c r="N112" s="51"/>
      <c r="O112" s="51"/>
    </row>
    <row r="113" spans="1:15" x14ac:dyDescent="0.25">
      <c r="A113" s="2"/>
      <c r="C113" s="49"/>
      <c r="D113" s="49"/>
      <c r="E113" s="50"/>
      <c r="F113" s="49"/>
      <c r="G113" s="50"/>
      <c r="H113" s="51"/>
      <c r="I113" s="51"/>
      <c r="J113" s="51"/>
      <c r="K113" s="51"/>
      <c r="L113" s="51"/>
      <c r="M113" s="51"/>
      <c r="N113" s="51"/>
      <c r="O113" s="51"/>
    </row>
    <row r="114" spans="1:15" x14ac:dyDescent="0.25">
      <c r="A114" s="2"/>
      <c r="C114" s="49"/>
      <c r="D114" s="49"/>
      <c r="E114" s="50"/>
      <c r="F114" s="49"/>
      <c r="G114" s="50"/>
      <c r="H114" s="51"/>
      <c r="I114" s="51"/>
      <c r="J114" s="51"/>
      <c r="K114" s="51"/>
      <c r="L114" s="51"/>
      <c r="M114" s="51"/>
      <c r="N114" s="51"/>
      <c r="O114" s="51"/>
    </row>
    <row r="115" spans="1:15" x14ac:dyDescent="0.25">
      <c r="A115" s="2"/>
      <c r="C115" s="49"/>
      <c r="D115" s="49"/>
      <c r="E115" s="50"/>
      <c r="F115" s="49"/>
      <c r="G115" s="50"/>
      <c r="H115" s="51"/>
      <c r="I115" s="51"/>
      <c r="J115" s="51"/>
      <c r="K115" s="51"/>
      <c r="L115" s="51"/>
      <c r="M115" s="51"/>
      <c r="N115" s="51"/>
      <c r="O115" s="51"/>
    </row>
    <row r="116" spans="1:15" x14ac:dyDescent="0.25">
      <c r="A116" s="2"/>
      <c r="C116" s="49"/>
      <c r="D116" s="49"/>
      <c r="E116" s="50"/>
      <c r="F116" s="49"/>
      <c r="G116" s="50"/>
      <c r="H116" s="51"/>
      <c r="I116" s="51"/>
      <c r="J116" s="51"/>
      <c r="K116" s="51"/>
      <c r="L116" s="51"/>
      <c r="M116" s="51"/>
      <c r="N116" s="51"/>
      <c r="O116" s="51"/>
    </row>
    <row r="117" spans="1:15" x14ac:dyDescent="0.25">
      <c r="A117" s="2"/>
      <c r="C117" s="49"/>
      <c r="D117" s="49"/>
      <c r="E117" s="50"/>
      <c r="F117" s="49"/>
      <c r="G117" s="50"/>
      <c r="H117" s="51"/>
      <c r="I117" s="51"/>
      <c r="J117" s="51"/>
      <c r="K117" s="51"/>
      <c r="L117" s="51"/>
      <c r="M117" s="51"/>
      <c r="N117" s="51"/>
      <c r="O117" s="51"/>
    </row>
    <row r="118" spans="1:15" x14ac:dyDescent="0.25">
      <c r="A118" s="2"/>
      <c r="C118" s="49"/>
      <c r="D118" s="49"/>
      <c r="E118" s="50"/>
      <c r="F118" s="49"/>
      <c r="G118" s="50"/>
      <c r="H118" s="51"/>
      <c r="I118" s="51"/>
      <c r="J118" s="51"/>
      <c r="K118" s="51"/>
      <c r="L118" s="51"/>
      <c r="M118" s="51"/>
      <c r="N118" s="51"/>
      <c r="O118" s="51"/>
    </row>
    <row r="119" spans="1:15" x14ac:dyDescent="0.25">
      <c r="A119" s="2"/>
      <c r="C119" s="49"/>
      <c r="D119" s="49"/>
      <c r="E119" s="50"/>
      <c r="F119" s="49"/>
      <c r="G119" s="50"/>
      <c r="H119" s="51"/>
      <c r="I119" s="51"/>
      <c r="J119" s="51"/>
      <c r="K119" s="51"/>
      <c r="L119" s="51"/>
      <c r="M119" s="51"/>
      <c r="N119" s="51"/>
      <c r="O119" s="51"/>
    </row>
    <row r="120" spans="1:15" x14ac:dyDescent="0.25">
      <c r="A120" s="2"/>
      <c r="C120" s="49"/>
      <c r="D120" s="49"/>
      <c r="E120" s="50"/>
      <c r="F120" s="49"/>
      <c r="G120" s="50"/>
      <c r="H120" s="51"/>
      <c r="I120" s="51"/>
      <c r="J120" s="51"/>
      <c r="K120" s="51"/>
      <c r="L120" s="51"/>
      <c r="M120" s="51"/>
      <c r="N120" s="51"/>
      <c r="O120" s="51"/>
    </row>
    <row r="121" spans="1:15" x14ac:dyDescent="0.25">
      <c r="A121" s="2"/>
      <c r="C121" s="49"/>
      <c r="D121" s="49"/>
      <c r="E121" s="50"/>
      <c r="F121" s="49"/>
      <c r="G121" s="50"/>
      <c r="H121" s="51"/>
      <c r="I121" s="51"/>
      <c r="J121" s="51"/>
      <c r="K121" s="51"/>
      <c r="L121" s="51"/>
      <c r="M121" s="51"/>
      <c r="N121" s="51"/>
      <c r="O121" s="51"/>
    </row>
    <row r="122" spans="1:15" x14ac:dyDescent="0.25">
      <c r="A122" s="2"/>
      <c r="C122" s="49"/>
      <c r="D122" s="49"/>
      <c r="E122" s="50"/>
      <c r="F122" s="49"/>
      <c r="G122" s="50"/>
      <c r="H122" s="51"/>
      <c r="I122" s="51"/>
      <c r="J122" s="51"/>
      <c r="K122" s="51"/>
      <c r="L122" s="51"/>
      <c r="M122" s="51"/>
      <c r="N122" s="51"/>
      <c r="O122" s="51"/>
    </row>
    <row r="123" spans="1:15" x14ac:dyDescent="0.25">
      <c r="A123" s="2"/>
      <c r="C123" s="49"/>
      <c r="D123" s="49"/>
      <c r="E123" s="50"/>
      <c r="F123" s="49"/>
      <c r="G123" s="50"/>
      <c r="H123" s="51"/>
      <c r="I123" s="51"/>
      <c r="J123" s="51"/>
      <c r="K123" s="51"/>
      <c r="L123" s="51"/>
      <c r="M123" s="51"/>
      <c r="N123" s="51"/>
      <c r="O123" s="51"/>
    </row>
    <row r="124" spans="1:15" x14ac:dyDescent="0.25">
      <c r="A124" s="2"/>
      <c r="C124" s="49"/>
      <c r="D124" s="49"/>
      <c r="E124" s="50"/>
      <c r="F124" s="49"/>
      <c r="G124" s="50"/>
      <c r="H124" s="51"/>
      <c r="I124" s="51"/>
      <c r="J124" s="51"/>
      <c r="K124" s="51"/>
      <c r="L124" s="51"/>
      <c r="M124" s="51"/>
      <c r="N124" s="51"/>
      <c r="O124" s="51"/>
    </row>
    <row r="125" spans="1:15" x14ac:dyDescent="0.25">
      <c r="A125" s="2"/>
      <c r="C125" s="49"/>
      <c r="D125" s="49"/>
      <c r="E125" s="50"/>
      <c r="F125" s="49"/>
      <c r="G125" s="50"/>
      <c r="H125" s="51"/>
      <c r="I125" s="51"/>
      <c r="J125" s="51"/>
      <c r="K125" s="51"/>
      <c r="L125" s="51"/>
      <c r="M125" s="51"/>
      <c r="N125" s="51"/>
      <c r="O125" s="51"/>
    </row>
    <row r="126" spans="1:15" x14ac:dyDescent="0.25">
      <c r="A126" s="2"/>
      <c r="C126" s="49"/>
      <c r="D126" s="49"/>
      <c r="E126" s="50"/>
      <c r="F126" s="49"/>
      <c r="G126" s="50"/>
      <c r="H126" s="51"/>
      <c r="I126" s="51"/>
      <c r="J126" s="51"/>
      <c r="K126" s="51"/>
      <c r="L126" s="51"/>
      <c r="M126" s="51"/>
      <c r="N126" s="51"/>
      <c r="O126" s="51"/>
    </row>
    <row r="127" spans="1:15" x14ac:dyDescent="0.25">
      <c r="A127" s="2"/>
      <c r="C127" s="49"/>
      <c r="D127" s="49"/>
      <c r="E127" s="50"/>
      <c r="F127" s="49"/>
      <c r="G127" s="50"/>
      <c r="H127" s="51"/>
      <c r="I127" s="51"/>
      <c r="J127" s="51"/>
      <c r="K127" s="51"/>
      <c r="L127" s="51"/>
      <c r="M127" s="51"/>
      <c r="N127" s="51"/>
      <c r="O127" s="51"/>
    </row>
    <row r="128" spans="1:15" x14ac:dyDescent="0.25">
      <c r="A128" s="2"/>
      <c r="C128" s="49"/>
      <c r="D128" s="49"/>
      <c r="E128" s="50"/>
      <c r="F128" s="49"/>
      <c r="G128" s="50"/>
      <c r="H128" s="51"/>
      <c r="I128" s="51"/>
      <c r="J128" s="51"/>
      <c r="K128" s="51"/>
      <c r="L128" s="51"/>
      <c r="M128" s="51"/>
      <c r="N128" s="51"/>
      <c r="O128" s="51"/>
    </row>
    <row r="129" spans="1:15" x14ac:dyDescent="0.25">
      <c r="A129" s="2"/>
      <c r="C129" s="49"/>
      <c r="D129" s="49"/>
      <c r="E129" s="50"/>
      <c r="F129" s="49"/>
      <c r="G129" s="50"/>
      <c r="H129" s="51"/>
      <c r="I129" s="51"/>
      <c r="J129" s="51"/>
      <c r="K129" s="51"/>
      <c r="L129" s="51"/>
      <c r="M129" s="51"/>
      <c r="N129" s="51"/>
      <c r="O129" s="51"/>
    </row>
    <row r="130" spans="1:15" x14ac:dyDescent="0.25">
      <c r="A130" s="2"/>
      <c r="C130" s="49"/>
      <c r="D130" s="49"/>
      <c r="E130" s="50"/>
      <c r="F130" s="49"/>
      <c r="G130" s="50"/>
      <c r="H130" s="51"/>
      <c r="I130" s="51"/>
      <c r="J130" s="51"/>
      <c r="K130" s="51"/>
      <c r="L130" s="51"/>
      <c r="M130" s="51"/>
      <c r="N130" s="51"/>
      <c r="O130" s="51"/>
    </row>
    <row r="131" spans="1:15" x14ac:dyDescent="0.25">
      <c r="A131" s="2"/>
      <c r="C131" s="49"/>
      <c r="D131" s="49"/>
      <c r="E131" s="50"/>
      <c r="F131" s="49"/>
      <c r="G131" s="50"/>
      <c r="H131" s="51"/>
      <c r="I131" s="51"/>
      <c r="J131" s="51"/>
      <c r="K131" s="51"/>
      <c r="L131" s="51"/>
      <c r="M131" s="51"/>
      <c r="N131" s="51"/>
      <c r="O131" s="51"/>
    </row>
    <row r="132" spans="1:15" x14ac:dyDescent="0.25">
      <c r="A132" s="2"/>
      <c r="C132" s="49"/>
      <c r="D132" s="49"/>
      <c r="E132" s="50"/>
      <c r="F132" s="49"/>
      <c r="G132" s="50"/>
      <c r="H132" s="51"/>
      <c r="I132" s="51"/>
      <c r="J132" s="51"/>
      <c r="K132" s="51"/>
      <c r="L132" s="51"/>
      <c r="M132" s="51"/>
      <c r="N132" s="51"/>
      <c r="O132" s="51"/>
    </row>
    <row r="133" spans="1:15" x14ac:dyDescent="0.25">
      <c r="A133" s="2"/>
      <c r="C133" s="49"/>
      <c r="D133" s="49"/>
      <c r="E133" s="50"/>
      <c r="F133" s="49"/>
      <c r="G133" s="50"/>
      <c r="H133" s="51"/>
      <c r="I133" s="51"/>
      <c r="J133" s="51"/>
      <c r="K133" s="51"/>
      <c r="L133" s="51"/>
      <c r="M133" s="51"/>
      <c r="N133" s="51"/>
      <c r="O133" s="51"/>
    </row>
    <row r="134" spans="1:15" x14ac:dyDescent="0.25">
      <c r="A134" s="2"/>
      <c r="C134" s="49"/>
      <c r="D134" s="49"/>
      <c r="E134" s="50"/>
      <c r="F134" s="49"/>
      <c r="G134" s="50"/>
      <c r="H134" s="51"/>
      <c r="I134" s="51"/>
      <c r="J134" s="51"/>
      <c r="K134" s="51"/>
      <c r="L134" s="51"/>
      <c r="M134" s="51"/>
      <c r="N134" s="51"/>
      <c r="O134" s="51"/>
    </row>
    <row r="135" spans="1:15" x14ac:dyDescent="0.25">
      <c r="A135" s="2"/>
      <c r="C135" s="49"/>
      <c r="D135" s="49"/>
      <c r="E135" s="50"/>
      <c r="F135" s="49"/>
      <c r="G135" s="50"/>
      <c r="H135" s="51"/>
      <c r="I135" s="51"/>
      <c r="J135" s="51"/>
      <c r="K135" s="51"/>
      <c r="L135" s="51"/>
      <c r="M135" s="51"/>
      <c r="N135" s="51"/>
      <c r="O135" s="51"/>
    </row>
    <row r="136" spans="1:15" x14ac:dyDescent="0.25">
      <c r="A136" s="2"/>
      <c r="C136" s="49"/>
      <c r="D136" s="49"/>
      <c r="E136" s="50"/>
      <c r="F136" s="49"/>
      <c r="G136" s="50"/>
      <c r="H136" s="51"/>
      <c r="I136" s="51"/>
      <c r="J136" s="51"/>
      <c r="K136" s="51"/>
      <c r="L136" s="51"/>
      <c r="M136" s="51"/>
      <c r="N136" s="51"/>
      <c r="O136" s="51"/>
    </row>
    <row r="137" spans="1:15" x14ac:dyDescent="0.25">
      <c r="A137" s="2"/>
      <c r="C137" s="49"/>
      <c r="D137" s="49"/>
      <c r="E137" s="50"/>
      <c r="F137" s="49"/>
      <c r="G137" s="50"/>
      <c r="H137" s="51"/>
      <c r="I137" s="51"/>
      <c r="J137" s="51"/>
      <c r="K137" s="51"/>
      <c r="L137" s="51"/>
      <c r="M137" s="51"/>
      <c r="N137" s="51"/>
      <c r="O137" s="51"/>
    </row>
    <row r="138" spans="1:15" x14ac:dyDescent="0.25">
      <c r="A138" s="2"/>
      <c r="C138" s="49"/>
      <c r="D138" s="49"/>
      <c r="E138" s="50"/>
      <c r="F138" s="49"/>
      <c r="G138" s="50"/>
      <c r="H138" s="51"/>
      <c r="I138" s="51"/>
      <c r="J138" s="51"/>
      <c r="K138" s="51"/>
      <c r="L138" s="51"/>
      <c r="M138" s="51"/>
      <c r="N138" s="51"/>
      <c r="O138" s="51"/>
    </row>
    <row r="139" spans="1:15" x14ac:dyDescent="0.25">
      <c r="A139" s="2"/>
      <c r="C139" s="49"/>
      <c r="D139" s="49"/>
      <c r="E139" s="50"/>
      <c r="F139" s="49"/>
      <c r="G139" s="50"/>
      <c r="H139" s="51"/>
      <c r="I139" s="51"/>
      <c r="J139" s="51"/>
      <c r="K139" s="51"/>
      <c r="L139" s="51"/>
      <c r="M139" s="51"/>
      <c r="N139" s="51"/>
      <c r="O139" s="51"/>
    </row>
    <row r="140" spans="1:15" x14ac:dyDescent="0.25">
      <c r="A140" s="2"/>
      <c r="C140" s="49"/>
      <c r="D140" s="49"/>
      <c r="E140" s="50"/>
      <c r="F140" s="49"/>
      <c r="G140" s="50"/>
      <c r="H140" s="51"/>
      <c r="I140" s="51"/>
      <c r="J140" s="51"/>
      <c r="K140" s="51"/>
      <c r="L140" s="51"/>
      <c r="M140" s="51"/>
      <c r="N140" s="51"/>
      <c r="O140" s="51"/>
    </row>
    <row r="141" spans="1:15" x14ac:dyDescent="0.25">
      <c r="A141" s="2"/>
      <c r="C141" s="49"/>
      <c r="D141" s="49"/>
      <c r="E141" s="50"/>
      <c r="F141" s="49"/>
      <c r="G141" s="50"/>
      <c r="H141" s="51"/>
      <c r="I141" s="51"/>
      <c r="J141" s="51"/>
      <c r="K141" s="51"/>
      <c r="L141" s="51"/>
      <c r="M141" s="51"/>
      <c r="N141" s="51"/>
      <c r="O141" s="51"/>
    </row>
    <row r="142" spans="1:15" x14ac:dyDescent="0.25">
      <c r="A142" s="2"/>
      <c r="C142" s="49"/>
      <c r="D142" s="49"/>
      <c r="E142" s="50"/>
      <c r="F142" s="49"/>
      <c r="G142" s="50"/>
      <c r="H142" s="51"/>
      <c r="I142" s="51"/>
      <c r="J142" s="51"/>
      <c r="K142" s="51"/>
      <c r="L142" s="51"/>
      <c r="M142" s="51"/>
      <c r="N142" s="51"/>
      <c r="O142" s="51"/>
    </row>
    <row r="143" spans="1:15" x14ac:dyDescent="0.25">
      <c r="A143" s="2"/>
      <c r="C143" s="49"/>
      <c r="D143" s="49"/>
      <c r="E143" s="50"/>
      <c r="F143" s="49"/>
      <c r="G143" s="50"/>
      <c r="H143" s="51"/>
      <c r="I143" s="51"/>
      <c r="J143" s="51"/>
      <c r="K143" s="51"/>
      <c r="L143" s="51"/>
      <c r="M143" s="51"/>
      <c r="N143" s="51"/>
      <c r="O143" s="51"/>
    </row>
    <row r="144" spans="1:15" x14ac:dyDescent="0.25">
      <c r="A144" s="2"/>
      <c r="C144" s="49"/>
      <c r="D144" s="49"/>
      <c r="E144" s="50"/>
      <c r="F144" s="49"/>
      <c r="G144" s="50"/>
      <c r="H144" s="51"/>
      <c r="I144" s="51"/>
      <c r="J144" s="51"/>
      <c r="K144" s="51"/>
      <c r="L144" s="51"/>
      <c r="M144" s="51"/>
      <c r="N144" s="51"/>
      <c r="O144" s="51"/>
    </row>
    <row r="145" spans="1:15" x14ac:dyDescent="0.25">
      <c r="A145" s="2"/>
      <c r="C145" s="49"/>
      <c r="D145" s="49"/>
      <c r="E145" s="50"/>
      <c r="F145" s="49"/>
      <c r="G145" s="50"/>
      <c r="H145" s="51"/>
      <c r="I145" s="51"/>
      <c r="J145" s="51"/>
      <c r="K145" s="51"/>
      <c r="L145" s="51"/>
      <c r="M145" s="51"/>
      <c r="N145" s="51"/>
      <c r="O145" s="51"/>
    </row>
    <row r="146" spans="1:15" x14ac:dyDescent="0.25">
      <c r="A146" s="2"/>
      <c r="C146" s="49"/>
      <c r="D146" s="49"/>
      <c r="E146" s="50"/>
      <c r="F146" s="49"/>
      <c r="G146" s="50"/>
      <c r="H146" s="51"/>
      <c r="I146" s="51"/>
      <c r="J146" s="51"/>
      <c r="K146" s="51"/>
      <c r="L146" s="51"/>
      <c r="M146" s="51"/>
      <c r="N146" s="51"/>
      <c r="O146" s="51"/>
    </row>
    <row r="147" spans="1:15" x14ac:dyDescent="0.25">
      <c r="A147" s="2"/>
      <c r="C147" s="49"/>
      <c r="D147" s="49"/>
      <c r="E147" s="50"/>
      <c r="F147" s="49"/>
      <c r="G147" s="50"/>
      <c r="H147" s="51"/>
      <c r="I147" s="51"/>
      <c r="J147" s="51"/>
      <c r="K147" s="51"/>
      <c r="L147" s="51"/>
      <c r="M147" s="51"/>
      <c r="N147" s="51"/>
      <c r="O147" s="51"/>
    </row>
    <row r="148" spans="1:15" x14ac:dyDescent="0.25">
      <c r="A148" s="2"/>
      <c r="C148" s="49"/>
      <c r="D148" s="49"/>
      <c r="E148" s="50"/>
      <c r="F148" s="49"/>
      <c r="G148" s="50"/>
      <c r="H148" s="51"/>
      <c r="I148" s="51"/>
      <c r="J148" s="51"/>
      <c r="K148" s="51"/>
      <c r="L148" s="51"/>
      <c r="M148" s="51"/>
      <c r="N148" s="51"/>
      <c r="O148" s="51"/>
    </row>
    <row r="149" spans="1:15" x14ac:dyDescent="0.25">
      <c r="A149" s="2"/>
      <c r="C149" s="49"/>
      <c r="D149" s="49"/>
      <c r="E149" s="50"/>
      <c r="F149" s="49"/>
      <c r="G149" s="50"/>
      <c r="H149" s="51"/>
      <c r="I149" s="51"/>
      <c r="J149" s="51"/>
      <c r="K149" s="51"/>
      <c r="L149" s="51"/>
      <c r="M149" s="51"/>
      <c r="N149" s="51"/>
      <c r="O149" s="51"/>
    </row>
    <row r="150" spans="1:15" x14ac:dyDescent="0.25">
      <c r="A150" s="2"/>
      <c r="C150" s="49"/>
      <c r="D150" s="49"/>
      <c r="E150" s="50"/>
      <c r="F150" s="49"/>
      <c r="G150" s="50"/>
      <c r="H150" s="51"/>
      <c r="I150" s="51"/>
      <c r="J150" s="51"/>
      <c r="K150" s="51"/>
      <c r="L150" s="51"/>
      <c r="M150" s="51"/>
      <c r="N150" s="51"/>
      <c r="O150" s="51"/>
    </row>
    <row r="151" spans="1:15" x14ac:dyDescent="0.25">
      <c r="A151" s="2"/>
      <c r="C151" s="49"/>
      <c r="D151" s="49"/>
      <c r="E151" s="50"/>
      <c r="F151" s="49"/>
      <c r="G151" s="50"/>
      <c r="H151" s="51"/>
      <c r="I151" s="51"/>
      <c r="J151" s="51"/>
      <c r="K151" s="51"/>
      <c r="L151" s="51"/>
      <c r="M151" s="51"/>
      <c r="N151" s="51"/>
      <c r="O151" s="51"/>
    </row>
    <row r="152" spans="1:15" x14ac:dyDescent="0.25">
      <c r="A152" s="2"/>
      <c r="C152" s="49"/>
      <c r="D152" s="49"/>
      <c r="E152" s="50"/>
      <c r="F152" s="49"/>
      <c r="G152" s="50"/>
      <c r="H152" s="51"/>
      <c r="I152" s="51"/>
      <c r="J152" s="51"/>
      <c r="K152" s="51"/>
      <c r="L152" s="51"/>
      <c r="M152" s="51"/>
      <c r="N152" s="51"/>
      <c r="O152" s="51"/>
    </row>
    <row r="153" spans="1:15" x14ac:dyDescent="0.25">
      <c r="A153" s="2"/>
      <c r="C153" s="49"/>
      <c r="D153" s="49"/>
      <c r="E153" s="50"/>
      <c r="F153" s="49"/>
      <c r="G153" s="50"/>
      <c r="H153" s="51"/>
      <c r="I153" s="51"/>
      <c r="J153" s="51"/>
      <c r="K153" s="51"/>
      <c r="L153" s="51"/>
      <c r="M153" s="51"/>
      <c r="N153" s="51"/>
      <c r="O153" s="51"/>
    </row>
    <row r="154" spans="1:15" x14ac:dyDescent="0.25">
      <c r="A154" s="2"/>
      <c r="C154" s="49"/>
      <c r="D154" s="49"/>
      <c r="E154" s="50"/>
      <c r="F154" s="49"/>
      <c r="G154" s="50"/>
      <c r="H154" s="51"/>
      <c r="I154" s="51"/>
      <c r="J154" s="51"/>
      <c r="K154" s="51"/>
      <c r="L154" s="51"/>
      <c r="M154" s="51"/>
      <c r="N154" s="51"/>
      <c r="O154" s="51"/>
    </row>
    <row r="155" spans="1:15" x14ac:dyDescent="0.25">
      <c r="A155" s="2"/>
      <c r="C155" s="49"/>
      <c r="D155" s="49"/>
      <c r="E155" s="50"/>
      <c r="F155" s="49"/>
      <c r="G155" s="50"/>
      <c r="H155" s="51"/>
      <c r="I155" s="51"/>
      <c r="J155" s="51"/>
      <c r="K155" s="51"/>
      <c r="L155" s="51"/>
      <c r="M155" s="51"/>
      <c r="N155" s="51"/>
      <c r="O155" s="51"/>
    </row>
    <row r="156" spans="1:15" x14ac:dyDescent="0.25">
      <c r="A156" s="2"/>
      <c r="C156" s="49"/>
      <c r="D156" s="49"/>
      <c r="E156" s="50"/>
      <c r="F156" s="49"/>
      <c r="G156" s="50"/>
      <c r="H156" s="51"/>
      <c r="I156" s="51"/>
      <c r="J156" s="51"/>
      <c r="K156" s="51"/>
      <c r="L156" s="51"/>
      <c r="M156" s="51"/>
      <c r="N156" s="51"/>
      <c r="O156" s="51"/>
    </row>
    <row r="157" spans="1:15" x14ac:dyDescent="0.25">
      <c r="A157" s="2"/>
      <c r="C157" s="49"/>
      <c r="D157" s="49"/>
      <c r="E157" s="50"/>
      <c r="F157" s="49"/>
      <c r="G157" s="50"/>
      <c r="H157" s="51"/>
      <c r="I157" s="51"/>
      <c r="J157" s="51"/>
      <c r="K157" s="51"/>
      <c r="L157" s="51"/>
      <c r="M157" s="51"/>
      <c r="N157" s="51"/>
      <c r="O157" s="51"/>
    </row>
    <row r="158" spans="1:15" x14ac:dyDescent="0.25">
      <c r="A158" s="2"/>
      <c r="C158" s="49"/>
      <c r="D158" s="49"/>
      <c r="E158" s="50"/>
      <c r="F158" s="49"/>
      <c r="G158" s="50"/>
      <c r="H158" s="51"/>
      <c r="I158" s="51"/>
      <c r="J158" s="51"/>
      <c r="K158" s="51"/>
      <c r="L158" s="51"/>
      <c r="M158" s="51"/>
      <c r="N158" s="51"/>
      <c r="O158" s="51"/>
    </row>
    <row r="159" spans="1:15" x14ac:dyDescent="0.25">
      <c r="A159" s="2"/>
      <c r="C159" s="49"/>
      <c r="D159" s="49"/>
      <c r="E159" s="50"/>
      <c r="F159" s="49"/>
      <c r="G159" s="50"/>
      <c r="H159" s="51"/>
      <c r="I159" s="51"/>
      <c r="J159" s="51"/>
      <c r="K159" s="51"/>
      <c r="L159" s="51"/>
      <c r="M159" s="51"/>
      <c r="N159" s="51"/>
      <c r="O159" s="51"/>
    </row>
    <row r="160" spans="1:15" x14ac:dyDescent="0.25">
      <c r="A160" s="2"/>
      <c r="C160" s="49"/>
      <c r="D160" s="49"/>
      <c r="E160" s="50"/>
      <c r="F160" s="49"/>
      <c r="G160" s="50"/>
      <c r="H160" s="51"/>
      <c r="I160" s="51"/>
      <c r="J160" s="51"/>
      <c r="K160" s="51"/>
      <c r="L160" s="51"/>
      <c r="M160" s="51"/>
      <c r="N160" s="51"/>
      <c r="O160" s="51"/>
    </row>
    <row r="161" spans="1:15" x14ac:dyDescent="0.25">
      <c r="A161" s="2"/>
      <c r="C161" s="49"/>
      <c r="D161" s="49"/>
      <c r="E161" s="50"/>
      <c r="F161" s="49"/>
      <c r="G161" s="50"/>
      <c r="H161" s="51"/>
      <c r="I161" s="51"/>
      <c r="J161" s="51"/>
      <c r="K161" s="51"/>
      <c r="L161" s="51"/>
      <c r="M161" s="51"/>
      <c r="N161" s="51"/>
      <c r="O161" s="51"/>
    </row>
    <row r="162" spans="1:15" x14ac:dyDescent="0.25">
      <c r="A162" s="2"/>
      <c r="C162" s="49"/>
      <c r="D162" s="49"/>
      <c r="E162" s="50"/>
      <c r="F162" s="49"/>
      <c r="G162" s="50"/>
      <c r="H162" s="51"/>
      <c r="I162" s="51"/>
      <c r="J162" s="51"/>
      <c r="K162" s="51"/>
      <c r="L162" s="51"/>
      <c r="M162" s="51"/>
      <c r="N162" s="51"/>
      <c r="O162" s="51"/>
    </row>
    <row r="163" spans="1:15" x14ac:dyDescent="0.25">
      <c r="A163" s="2"/>
      <c r="C163" s="49"/>
      <c r="D163" s="49"/>
      <c r="E163" s="50"/>
      <c r="F163" s="49"/>
      <c r="G163" s="50"/>
      <c r="H163" s="51"/>
      <c r="I163" s="51"/>
      <c r="J163" s="51"/>
      <c r="K163" s="51"/>
      <c r="L163" s="51"/>
      <c r="M163" s="51"/>
      <c r="N163" s="51"/>
      <c r="O163" s="51"/>
    </row>
    <row r="164" spans="1:15" x14ac:dyDescent="0.25">
      <c r="A164" s="2"/>
      <c r="C164" s="49"/>
      <c r="D164" s="49"/>
      <c r="E164" s="50"/>
      <c r="F164" s="49"/>
      <c r="G164" s="50"/>
      <c r="H164" s="51"/>
      <c r="I164" s="51"/>
      <c r="J164" s="51"/>
      <c r="K164" s="51"/>
      <c r="L164" s="51"/>
      <c r="M164" s="51"/>
      <c r="N164" s="51"/>
      <c r="O164" s="51"/>
    </row>
    <row r="165" spans="1:15" x14ac:dyDescent="0.25">
      <c r="A165" s="2"/>
      <c r="C165" s="49"/>
      <c r="D165" s="49"/>
      <c r="E165" s="50"/>
      <c r="F165" s="49"/>
      <c r="G165" s="50"/>
      <c r="H165" s="51"/>
      <c r="I165" s="51"/>
      <c r="J165" s="51"/>
      <c r="K165" s="51"/>
      <c r="L165" s="51"/>
      <c r="M165" s="51"/>
      <c r="N165" s="51"/>
      <c r="O165" s="51"/>
    </row>
    <row r="166" spans="1:15" x14ac:dyDescent="0.25">
      <c r="A166" s="2"/>
      <c r="C166" s="49"/>
      <c r="D166" s="49"/>
      <c r="E166" s="50"/>
      <c r="F166" s="49"/>
      <c r="G166" s="50"/>
      <c r="H166" s="51"/>
      <c r="I166" s="51"/>
      <c r="J166" s="51"/>
      <c r="K166" s="51"/>
      <c r="L166" s="51"/>
      <c r="M166" s="51"/>
      <c r="N166" s="51"/>
      <c r="O166" s="51"/>
    </row>
    <row r="167" spans="1:15" x14ac:dyDescent="0.25">
      <c r="A167" s="2"/>
      <c r="C167" s="49"/>
      <c r="D167" s="49"/>
      <c r="E167" s="50"/>
      <c r="F167" s="49"/>
      <c r="G167" s="50"/>
      <c r="H167" s="51"/>
      <c r="I167" s="51"/>
      <c r="J167" s="51"/>
      <c r="K167" s="51"/>
      <c r="L167" s="51"/>
      <c r="M167" s="51"/>
      <c r="N167" s="51"/>
      <c r="O167" s="51"/>
    </row>
    <row r="168" spans="1:15" x14ac:dyDescent="0.25">
      <c r="A168" s="2"/>
      <c r="C168" s="49"/>
      <c r="D168" s="49"/>
      <c r="E168" s="50"/>
      <c r="F168" s="49"/>
      <c r="G168" s="50"/>
      <c r="H168" s="51"/>
      <c r="I168" s="51"/>
      <c r="J168" s="51"/>
      <c r="K168" s="51"/>
      <c r="L168" s="51"/>
      <c r="M168" s="51"/>
      <c r="N168" s="51"/>
      <c r="O168" s="51"/>
    </row>
    <row r="169" spans="1:15" x14ac:dyDescent="0.25">
      <c r="A169" s="2"/>
      <c r="C169" s="49"/>
      <c r="D169" s="49"/>
      <c r="E169" s="50"/>
      <c r="F169" s="49"/>
      <c r="G169" s="50"/>
      <c r="H169" s="51"/>
      <c r="I169" s="51"/>
      <c r="J169" s="51"/>
      <c r="K169" s="51"/>
      <c r="L169" s="51"/>
      <c r="M169" s="51"/>
      <c r="N169" s="51"/>
      <c r="O169" s="51"/>
    </row>
    <row r="170" spans="1:15" x14ac:dyDescent="0.25">
      <c r="A170" s="2"/>
      <c r="C170" s="49"/>
      <c r="D170" s="49"/>
      <c r="E170" s="50"/>
      <c r="F170" s="49"/>
      <c r="G170" s="50"/>
      <c r="H170" s="51"/>
      <c r="I170" s="51"/>
      <c r="J170" s="51"/>
      <c r="K170" s="51"/>
      <c r="L170" s="51"/>
      <c r="M170" s="51"/>
      <c r="N170" s="51"/>
      <c r="O170" s="51"/>
    </row>
    <row r="171" spans="1:15" x14ac:dyDescent="0.25">
      <c r="A171" s="2"/>
      <c r="C171" s="49"/>
      <c r="D171" s="49"/>
      <c r="E171" s="50"/>
      <c r="F171" s="49"/>
      <c r="G171" s="50"/>
      <c r="H171" s="51"/>
      <c r="I171" s="51"/>
      <c r="J171" s="51"/>
      <c r="K171" s="51"/>
      <c r="L171" s="51"/>
      <c r="M171" s="51"/>
      <c r="N171" s="51"/>
      <c r="O171" s="51"/>
    </row>
    <row r="172" spans="1:15" x14ac:dyDescent="0.25">
      <c r="A172" s="2"/>
      <c r="C172" s="49"/>
      <c r="D172" s="49"/>
      <c r="E172" s="50"/>
      <c r="F172" s="49"/>
      <c r="G172" s="50"/>
      <c r="H172" s="51"/>
      <c r="I172" s="51"/>
      <c r="J172" s="51"/>
      <c r="K172" s="51"/>
      <c r="L172" s="51"/>
      <c r="M172" s="51"/>
      <c r="N172" s="51"/>
      <c r="O172" s="51"/>
    </row>
    <row r="173" spans="1:15" x14ac:dyDescent="0.25">
      <c r="A173" s="2"/>
      <c r="C173" s="49"/>
      <c r="D173" s="49"/>
      <c r="E173" s="50"/>
      <c r="F173" s="49"/>
      <c r="G173" s="50"/>
      <c r="H173" s="51"/>
      <c r="I173" s="51"/>
      <c r="J173" s="51"/>
      <c r="K173" s="51"/>
      <c r="L173" s="51"/>
      <c r="M173" s="51"/>
      <c r="N173" s="51"/>
      <c r="O173" s="51"/>
    </row>
    <row r="174" spans="1:15" x14ac:dyDescent="0.25">
      <c r="A174" s="2"/>
      <c r="C174" s="49"/>
      <c r="D174" s="49"/>
      <c r="E174" s="50"/>
      <c r="F174" s="49"/>
      <c r="G174" s="50"/>
      <c r="H174" s="51"/>
      <c r="I174" s="51"/>
      <c r="J174" s="51"/>
      <c r="K174" s="51"/>
      <c r="L174" s="51"/>
      <c r="M174" s="51"/>
      <c r="N174" s="51"/>
      <c r="O174" s="51"/>
    </row>
    <row r="175" spans="1:15" x14ac:dyDescent="0.25">
      <c r="A175" s="2"/>
      <c r="C175" s="49"/>
      <c r="D175" s="49"/>
      <c r="E175" s="50"/>
      <c r="F175" s="49"/>
      <c r="G175" s="50"/>
      <c r="H175" s="51"/>
      <c r="I175" s="51"/>
      <c r="J175" s="51"/>
      <c r="K175" s="51"/>
      <c r="L175" s="51"/>
      <c r="M175" s="51"/>
      <c r="N175" s="51"/>
      <c r="O175" s="51"/>
    </row>
    <row r="176" spans="1:15" x14ac:dyDescent="0.25">
      <c r="A176" s="2"/>
      <c r="C176" s="49"/>
      <c r="D176" s="49"/>
      <c r="E176" s="50"/>
      <c r="F176" s="49"/>
      <c r="G176" s="50"/>
      <c r="H176" s="51"/>
      <c r="I176" s="51"/>
      <c r="J176" s="51"/>
      <c r="K176" s="51"/>
      <c r="L176" s="51"/>
      <c r="M176" s="51"/>
      <c r="N176" s="51"/>
      <c r="O176" s="51"/>
    </row>
    <row r="177" spans="1:15" x14ac:dyDescent="0.25">
      <c r="A177" s="2"/>
      <c r="C177" s="49"/>
      <c r="D177" s="49"/>
      <c r="E177" s="50"/>
      <c r="F177" s="49"/>
      <c r="G177" s="50"/>
      <c r="H177" s="51"/>
      <c r="I177" s="51"/>
      <c r="J177" s="51"/>
      <c r="K177" s="51"/>
      <c r="L177" s="51"/>
      <c r="M177" s="51"/>
      <c r="N177" s="51"/>
      <c r="O177" s="51"/>
    </row>
    <row r="178" spans="1:15" x14ac:dyDescent="0.25">
      <c r="A178" s="2"/>
      <c r="C178" s="49"/>
      <c r="D178" s="49"/>
      <c r="E178" s="50"/>
      <c r="F178" s="49"/>
      <c r="G178" s="50"/>
      <c r="H178" s="51"/>
      <c r="I178" s="51"/>
      <c r="J178" s="51"/>
      <c r="K178" s="51"/>
      <c r="L178" s="51"/>
      <c r="M178" s="51"/>
      <c r="N178" s="51"/>
      <c r="O178" s="51"/>
    </row>
    <row r="179" spans="1:15" x14ac:dyDescent="0.25">
      <c r="A179" s="2"/>
      <c r="C179" s="49"/>
      <c r="D179" s="49"/>
      <c r="E179" s="50"/>
      <c r="F179" s="49"/>
      <c r="G179" s="50"/>
      <c r="H179" s="51"/>
      <c r="I179" s="51"/>
      <c r="J179" s="51"/>
      <c r="K179" s="51"/>
      <c r="L179" s="51"/>
      <c r="M179" s="51"/>
      <c r="N179" s="51"/>
      <c r="O179" s="51"/>
    </row>
    <row r="180" spans="1:15" x14ac:dyDescent="0.25">
      <c r="A180" s="2"/>
      <c r="C180" s="49"/>
      <c r="D180" s="49"/>
      <c r="E180" s="50"/>
      <c r="F180" s="49"/>
      <c r="G180" s="50"/>
      <c r="H180" s="51"/>
      <c r="I180" s="51"/>
      <c r="J180" s="51"/>
      <c r="K180" s="51"/>
      <c r="L180" s="51"/>
      <c r="M180" s="51"/>
      <c r="N180" s="51"/>
      <c r="O180" s="51"/>
    </row>
    <row r="181" spans="1:15" x14ac:dyDescent="0.25">
      <c r="A181" s="2"/>
      <c r="C181" s="49"/>
      <c r="D181" s="49"/>
      <c r="E181" s="50"/>
      <c r="F181" s="49"/>
      <c r="G181" s="50"/>
      <c r="H181" s="51"/>
      <c r="I181" s="51"/>
      <c r="J181" s="51"/>
      <c r="K181" s="51"/>
      <c r="L181" s="51"/>
      <c r="M181" s="51"/>
      <c r="N181" s="51"/>
      <c r="O181" s="51"/>
    </row>
    <row r="182" spans="1:15" x14ac:dyDescent="0.25">
      <c r="A182" s="2"/>
      <c r="C182" s="49"/>
      <c r="D182" s="49"/>
      <c r="E182" s="50"/>
      <c r="F182" s="49"/>
      <c r="G182" s="50"/>
      <c r="H182" s="51"/>
      <c r="I182" s="51"/>
      <c r="J182" s="51"/>
      <c r="K182" s="51"/>
      <c r="L182" s="51"/>
      <c r="M182" s="51"/>
      <c r="N182" s="51"/>
      <c r="O182" s="51"/>
    </row>
    <row r="183" spans="1:15" x14ac:dyDescent="0.25">
      <c r="A183" s="2"/>
      <c r="C183" s="49"/>
      <c r="D183" s="49"/>
      <c r="E183" s="50"/>
      <c r="F183" s="49"/>
      <c r="G183" s="50"/>
      <c r="H183" s="51"/>
      <c r="I183" s="51"/>
      <c r="J183" s="51"/>
      <c r="K183" s="51"/>
      <c r="L183" s="51"/>
      <c r="M183" s="51"/>
      <c r="N183" s="51"/>
      <c r="O183" s="51"/>
    </row>
    <row r="184" spans="1:15" x14ac:dyDescent="0.25">
      <c r="A184" s="2"/>
      <c r="C184" s="49"/>
      <c r="D184" s="49"/>
      <c r="E184" s="50"/>
      <c r="F184" s="49"/>
      <c r="G184" s="50"/>
      <c r="H184" s="51"/>
      <c r="I184" s="51"/>
      <c r="J184" s="51"/>
      <c r="K184" s="51"/>
      <c r="L184" s="51"/>
      <c r="M184" s="51"/>
      <c r="N184" s="51"/>
      <c r="O184" s="51"/>
    </row>
    <row r="185" spans="1:15" x14ac:dyDescent="0.25">
      <c r="A185" s="2"/>
      <c r="C185" s="49"/>
      <c r="D185" s="49"/>
      <c r="E185" s="50"/>
      <c r="F185" s="49"/>
      <c r="G185" s="50"/>
      <c r="H185" s="51"/>
      <c r="I185" s="51"/>
      <c r="J185" s="51"/>
      <c r="K185" s="51"/>
      <c r="L185" s="51"/>
      <c r="M185" s="51"/>
      <c r="N185" s="51"/>
      <c r="O185" s="51"/>
    </row>
    <row r="186" spans="1:15" x14ac:dyDescent="0.25">
      <c r="A186" s="2"/>
      <c r="C186" s="49"/>
      <c r="D186" s="49"/>
      <c r="E186" s="50"/>
      <c r="F186" s="49"/>
      <c r="G186" s="50"/>
      <c r="H186" s="51"/>
      <c r="I186" s="51"/>
      <c r="J186" s="51"/>
      <c r="K186" s="51"/>
      <c r="L186" s="51"/>
      <c r="M186" s="51"/>
      <c r="N186" s="51"/>
      <c r="O186" s="51"/>
    </row>
    <row r="187" spans="1:15" x14ac:dyDescent="0.25">
      <c r="A187" s="2"/>
      <c r="C187" s="49"/>
      <c r="D187" s="49"/>
      <c r="E187" s="50"/>
      <c r="F187" s="49"/>
      <c r="G187" s="50"/>
      <c r="H187" s="51"/>
      <c r="I187" s="51"/>
      <c r="J187" s="51"/>
      <c r="K187" s="51"/>
      <c r="L187" s="51"/>
      <c r="M187" s="51"/>
      <c r="N187" s="51"/>
      <c r="O187" s="51"/>
    </row>
    <row r="188" spans="1:15" x14ac:dyDescent="0.25">
      <c r="A188" s="2"/>
      <c r="C188" s="49"/>
      <c r="D188" s="49"/>
      <c r="E188" s="50"/>
      <c r="F188" s="49"/>
      <c r="G188" s="50"/>
      <c r="H188" s="51"/>
      <c r="I188" s="51"/>
      <c r="J188" s="51"/>
      <c r="K188" s="51"/>
      <c r="L188" s="51"/>
      <c r="M188" s="51"/>
      <c r="N188" s="51"/>
      <c r="O188" s="51"/>
    </row>
    <row r="189" spans="1:15" x14ac:dyDescent="0.25">
      <c r="A189" s="2"/>
      <c r="C189" s="49"/>
      <c r="D189" s="49"/>
      <c r="E189" s="50"/>
      <c r="F189" s="49"/>
      <c r="G189" s="50"/>
      <c r="H189" s="51"/>
      <c r="I189" s="51"/>
      <c r="J189" s="51"/>
      <c r="K189" s="51"/>
      <c r="L189" s="51"/>
      <c r="M189" s="51"/>
      <c r="N189" s="51"/>
      <c r="O189" s="51"/>
    </row>
    <row r="190" spans="1:15" x14ac:dyDescent="0.25">
      <c r="A190" s="2"/>
      <c r="C190" s="49"/>
      <c r="D190" s="49"/>
      <c r="E190" s="50"/>
      <c r="F190" s="49"/>
      <c r="G190" s="50"/>
      <c r="H190" s="51"/>
      <c r="I190" s="51"/>
      <c r="J190" s="51"/>
      <c r="K190" s="51"/>
      <c r="L190" s="51"/>
      <c r="M190" s="51"/>
      <c r="N190" s="51"/>
      <c r="O190" s="51"/>
    </row>
    <row r="191" spans="1:15" x14ac:dyDescent="0.25">
      <c r="A191" s="2"/>
      <c r="C191" s="49"/>
      <c r="D191" s="49"/>
      <c r="E191" s="50"/>
      <c r="F191" s="49"/>
      <c r="G191" s="50"/>
      <c r="H191" s="51"/>
      <c r="I191" s="51"/>
      <c r="J191" s="51"/>
      <c r="K191" s="51"/>
      <c r="L191" s="51"/>
      <c r="M191" s="51"/>
      <c r="N191" s="51"/>
      <c r="O191" s="51"/>
    </row>
    <row r="192" spans="1:15" x14ac:dyDescent="0.25">
      <c r="A192" s="2"/>
      <c r="C192" s="49"/>
      <c r="D192" s="49"/>
      <c r="E192" s="50"/>
      <c r="F192" s="49"/>
      <c r="G192" s="50"/>
      <c r="H192" s="51"/>
      <c r="I192" s="51"/>
      <c r="J192" s="51"/>
      <c r="K192" s="51"/>
      <c r="L192" s="51"/>
      <c r="M192" s="51"/>
      <c r="N192" s="51"/>
      <c r="O192" s="51"/>
    </row>
    <row r="193" spans="1:15" x14ac:dyDescent="0.25">
      <c r="A193" s="2"/>
      <c r="C193" s="49"/>
      <c r="D193" s="49"/>
      <c r="E193" s="50"/>
      <c r="F193" s="49"/>
      <c r="G193" s="50"/>
      <c r="H193" s="51"/>
      <c r="I193" s="51"/>
      <c r="J193" s="51"/>
      <c r="K193" s="51"/>
      <c r="L193" s="51"/>
      <c r="M193" s="51"/>
      <c r="N193" s="51"/>
      <c r="O193" s="51"/>
    </row>
    <row r="194" spans="1:15" x14ac:dyDescent="0.25">
      <c r="A194" s="2"/>
      <c r="C194" s="49"/>
      <c r="D194" s="49"/>
      <c r="E194" s="50"/>
      <c r="F194" s="49"/>
      <c r="G194" s="50"/>
      <c r="H194" s="51"/>
      <c r="I194" s="51"/>
      <c r="J194" s="51"/>
      <c r="K194" s="51"/>
      <c r="L194" s="51"/>
      <c r="M194" s="51"/>
      <c r="N194" s="51"/>
      <c r="O194" s="51"/>
    </row>
    <row r="195" spans="1:15" x14ac:dyDescent="0.25">
      <c r="A195" s="2"/>
      <c r="C195" s="49"/>
      <c r="D195" s="49"/>
      <c r="E195" s="50"/>
      <c r="F195" s="49"/>
      <c r="G195" s="50"/>
      <c r="H195" s="51"/>
      <c r="I195" s="51"/>
      <c r="J195" s="51"/>
      <c r="K195" s="51"/>
      <c r="L195" s="51"/>
      <c r="M195" s="51"/>
      <c r="N195" s="51"/>
      <c r="O195" s="51"/>
    </row>
    <row r="196" spans="1:15" x14ac:dyDescent="0.25">
      <c r="A196" s="2"/>
      <c r="C196" s="49"/>
      <c r="D196" s="49"/>
      <c r="E196" s="50"/>
      <c r="F196" s="49"/>
      <c r="G196" s="50"/>
      <c r="H196" s="51"/>
      <c r="I196" s="51"/>
      <c r="J196" s="51"/>
      <c r="K196" s="51"/>
      <c r="L196" s="51"/>
      <c r="M196" s="51"/>
      <c r="N196" s="51"/>
      <c r="O196" s="51"/>
    </row>
    <row r="197" spans="1:15" x14ac:dyDescent="0.25">
      <c r="A197" s="2"/>
      <c r="C197" s="49"/>
      <c r="D197" s="49"/>
      <c r="E197" s="50"/>
      <c r="F197" s="49"/>
      <c r="G197" s="50"/>
      <c r="H197" s="51"/>
      <c r="I197" s="51"/>
      <c r="J197" s="51"/>
      <c r="K197" s="51"/>
      <c r="L197" s="51"/>
      <c r="M197" s="51"/>
      <c r="N197" s="51"/>
      <c r="O197" s="51"/>
    </row>
    <row r="198" spans="1:15" x14ac:dyDescent="0.25">
      <c r="A198" s="2"/>
      <c r="C198" s="49"/>
      <c r="D198" s="49"/>
      <c r="E198" s="50"/>
      <c r="F198" s="49"/>
      <c r="G198" s="50"/>
      <c r="H198" s="51"/>
      <c r="I198" s="51"/>
      <c r="J198" s="51"/>
      <c r="K198" s="51"/>
      <c r="L198" s="51"/>
      <c r="M198" s="51"/>
      <c r="N198" s="51"/>
      <c r="O198" s="51"/>
    </row>
    <row r="199" spans="1:15" x14ac:dyDescent="0.25">
      <c r="A199" s="2"/>
      <c r="C199" s="49"/>
      <c r="D199" s="49"/>
      <c r="E199" s="50"/>
      <c r="F199" s="49"/>
      <c r="G199" s="50"/>
      <c r="H199" s="51"/>
      <c r="I199" s="51"/>
      <c r="J199" s="51"/>
      <c r="K199" s="51"/>
      <c r="L199" s="51"/>
      <c r="M199" s="51"/>
      <c r="N199" s="51"/>
      <c r="O199" s="51"/>
    </row>
    <row r="200" spans="1:15" x14ac:dyDescent="0.25">
      <c r="A200" s="2"/>
      <c r="C200" s="49"/>
      <c r="D200" s="49"/>
      <c r="E200" s="50"/>
      <c r="F200" s="49"/>
      <c r="G200" s="50"/>
      <c r="H200" s="51"/>
      <c r="I200" s="51"/>
      <c r="J200" s="51"/>
      <c r="K200" s="51"/>
      <c r="L200" s="51"/>
      <c r="M200" s="51"/>
      <c r="N200" s="51"/>
      <c r="O200" s="51"/>
    </row>
    <row r="201" spans="1:15" x14ac:dyDescent="0.25">
      <c r="A201" s="2"/>
      <c r="C201" s="49"/>
      <c r="D201" s="49"/>
      <c r="E201" s="50"/>
      <c r="F201" s="49"/>
      <c r="G201" s="50"/>
      <c r="H201" s="51"/>
      <c r="I201" s="51"/>
      <c r="J201" s="51"/>
      <c r="K201" s="51"/>
      <c r="L201" s="51"/>
      <c r="M201" s="51"/>
      <c r="N201" s="51"/>
      <c r="O201" s="51"/>
    </row>
    <row r="202" spans="1:15" x14ac:dyDescent="0.25">
      <c r="A202" s="2"/>
      <c r="C202" s="49"/>
      <c r="D202" s="49"/>
      <c r="E202" s="50"/>
      <c r="F202" s="49"/>
      <c r="G202" s="50"/>
      <c r="H202" s="51"/>
      <c r="I202" s="51"/>
      <c r="J202" s="51"/>
      <c r="K202" s="51"/>
      <c r="L202" s="51"/>
      <c r="M202" s="51"/>
      <c r="N202" s="51"/>
      <c r="O202" s="51"/>
    </row>
    <row r="203" spans="1:15" x14ac:dyDescent="0.25">
      <c r="A203" s="2"/>
      <c r="C203" s="49"/>
      <c r="D203" s="49"/>
      <c r="E203" s="50"/>
      <c r="F203" s="49"/>
      <c r="G203" s="50"/>
      <c r="H203" s="51"/>
      <c r="I203" s="51"/>
      <c r="J203" s="51"/>
      <c r="K203" s="51"/>
      <c r="L203" s="51"/>
      <c r="M203" s="51"/>
      <c r="N203" s="51"/>
      <c r="O203" s="51"/>
    </row>
    <row r="204" spans="1:15" x14ac:dyDescent="0.25">
      <c r="A204" s="2"/>
      <c r="C204" s="49"/>
      <c r="D204" s="49"/>
      <c r="E204" s="50"/>
      <c r="F204" s="49"/>
      <c r="G204" s="50"/>
      <c r="H204" s="51"/>
      <c r="I204" s="51"/>
      <c r="J204" s="51"/>
      <c r="K204" s="51"/>
      <c r="L204" s="51"/>
      <c r="M204" s="51"/>
      <c r="N204" s="51"/>
      <c r="O204" s="51"/>
    </row>
    <row r="205" spans="1:15" x14ac:dyDescent="0.25">
      <c r="A205" s="2"/>
      <c r="C205" s="49"/>
      <c r="D205" s="49"/>
      <c r="E205" s="50"/>
      <c r="F205" s="49"/>
      <c r="G205" s="50"/>
      <c r="H205" s="51"/>
      <c r="I205" s="51"/>
      <c r="J205" s="51"/>
      <c r="K205" s="51"/>
      <c r="L205" s="51"/>
      <c r="M205" s="51"/>
      <c r="N205" s="51"/>
      <c r="O205" s="51"/>
    </row>
    <row r="206" spans="1:15" x14ac:dyDescent="0.25">
      <c r="A206" s="2"/>
      <c r="C206" s="49"/>
      <c r="D206" s="49"/>
      <c r="E206" s="50"/>
      <c r="F206" s="49"/>
      <c r="G206" s="50"/>
      <c r="H206" s="51"/>
      <c r="I206" s="51"/>
      <c r="J206" s="51"/>
      <c r="K206" s="51"/>
      <c r="L206" s="51"/>
      <c r="M206" s="51"/>
      <c r="N206" s="51"/>
      <c r="O206" s="51"/>
    </row>
    <row r="207" spans="1:15" x14ac:dyDescent="0.25">
      <c r="A207" s="2"/>
      <c r="C207" s="49"/>
      <c r="D207" s="49"/>
      <c r="E207" s="50"/>
      <c r="F207" s="49"/>
      <c r="G207" s="50"/>
      <c r="H207" s="51"/>
      <c r="I207" s="51"/>
      <c r="J207" s="51"/>
      <c r="K207" s="51"/>
      <c r="L207" s="51"/>
      <c r="M207" s="51"/>
      <c r="N207" s="51"/>
      <c r="O207" s="51"/>
    </row>
    <row r="208" spans="1:15" x14ac:dyDescent="0.25">
      <c r="A208" s="2"/>
      <c r="C208" s="49"/>
      <c r="D208" s="49"/>
      <c r="E208" s="50"/>
      <c r="F208" s="49"/>
      <c r="G208" s="50"/>
      <c r="H208" s="51"/>
      <c r="I208" s="51"/>
      <c r="J208" s="51"/>
      <c r="K208" s="51"/>
      <c r="L208" s="51"/>
      <c r="M208" s="51"/>
      <c r="N208" s="51"/>
      <c r="O208" s="51"/>
    </row>
    <row r="209" spans="1:15" x14ac:dyDescent="0.25">
      <c r="A209" s="2"/>
      <c r="C209" s="49"/>
      <c r="D209" s="49"/>
      <c r="E209" s="50"/>
      <c r="F209" s="49"/>
      <c r="G209" s="50"/>
      <c r="H209" s="51"/>
      <c r="I209" s="51"/>
      <c r="J209" s="51"/>
      <c r="K209" s="51"/>
      <c r="L209" s="51"/>
      <c r="M209" s="51"/>
      <c r="N209" s="51"/>
      <c r="O209" s="51"/>
    </row>
    <row r="210" spans="1:15" x14ac:dyDescent="0.25">
      <c r="A210" s="2"/>
      <c r="C210" s="49"/>
      <c r="D210" s="49"/>
      <c r="E210" s="50"/>
      <c r="F210" s="49"/>
      <c r="G210" s="50"/>
      <c r="H210" s="51"/>
      <c r="I210" s="51"/>
      <c r="J210" s="51"/>
      <c r="K210" s="51"/>
      <c r="L210" s="51"/>
      <c r="M210" s="51"/>
      <c r="N210" s="51"/>
      <c r="O210" s="51"/>
    </row>
    <row r="211" spans="1:15" x14ac:dyDescent="0.25">
      <c r="A211" s="2"/>
      <c r="C211" s="49"/>
      <c r="D211" s="49"/>
      <c r="E211" s="50"/>
      <c r="F211" s="49"/>
      <c r="G211" s="50"/>
      <c r="H211" s="51"/>
      <c r="I211" s="51"/>
      <c r="J211" s="51"/>
      <c r="K211" s="51"/>
      <c r="L211" s="51"/>
      <c r="M211" s="51"/>
      <c r="N211" s="51"/>
      <c r="O211" s="51"/>
    </row>
    <row r="212" spans="1:15" x14ac:dyDescent="0.25">
      <c r="A212" s="2"/>
      <c r="C212" s="49"/>
      <c r="D212" s="49"/>
      <c r="E212" s="50"/>
      <c r="F212" s="49"/>
      <c r="G212" s="50"/>
      <c r="H212" s="51"/>
      <c r="I212" s="51"/>
      <c r="J212" s="51"/>
      <c r="K212" s="51"/>
      <c r="L212" s="51"/>
      <c r="M212" s="51"/>
      <c r="N212" s="51"/>
      <c r="O212" s="51"/>
    </row>
    <row r="213" spans="1:15" x14ac:dyDescent="0.25">
      <c r="A213" s="2"/>
      <c r="C213" s="49"/>
      <c r="D213" s="49"/>
      <c r="E213" s="50"/>
      <c r="F213" s="49"/>
      <c r="G213" s="50"/>
      <c r="H213" s="51"/>
      <c r="I213" s="51"/>
      <c r="J213" s="51"/>
      <c r="K213" s="51"/>
      <c r="L213" s="51"/>
      <c r="M213" s="51"/>
      <c r="N213" s="51"/>
      <c r="O213" s="51"/>
    </row>
    <row r="214" spans="1:15" x14ac:dyDescent="0.25">
      <c r="A214" s="2"/>
      <c r="C214" s="49"/>
      <c r="D214" s="49"/>
      <c r="E214" s="50"/>
      <c r="F214" s="49"/>
      <c r="G214" s="50"/>
      <c r="H214" s="51"/>
      <c r="I214" s="51"/>
      <c r="J214" s="51"/>
      <c r="K214" s="51"/>
      <c r="L214" s="51"/>
      <c r="M214" s="51"/>
      <c r="N214" s="51"/>
      <c r="O214" s="51"/>
    </row>
    <row r="215" spans="1:15" x14ac:dyDescent="0.25">
      <c r="A215" s="2"/>
      <c r="C215" s="49"/>
      <c r="D215" s="49"/>
      <c r="E215" s="50"/>
      <c r="F215" s="49"/>
      <c r="G215" s="50"/>
      <c r="H215" s="51"/>
      <c r="I215" s="51"/>
      <c r="J215" s="51"/>
      <c r="K215" s="51"/>
      <c r="L215" s="51"/>
      <c r="M215" s="51"/>
      <c r="N215" s="51"/>
      <c r="O215" s="51"/>
    </row>
    <row r="216" spans="1:15" x14ac:dyDescent="0.25">
      <c r="A216" s="2"/>
      <c r="C216" s="49"/>
      <c r="D216" s="49"/>
      <c r="E216" s="50"/>
      <c r="F216" s="49"/>
      <c r="G216" s="50"/>
      <c r="H216" s="51"/>
      <c r="I216" s="51"/>
      <c r="J216" s="51"/>
      <c r="K216" s="51"/>
      <c r="L216" s="51"/>
      <c r="M216" s="51"/>
      <c r="N216" s="51"/>
      <c r="O216" s="51"/>
    </row>
    <row r="217" spans="1:15" x14ac:dyDescent="0.25">
      <c r="A217" s="2"/>
      <c r="C217" s="49"/>
      <c r="D217" s="49"/>
      <c r="E217" s="50"/>
      <c r="F217" s="49"/>
      <c r="G217" s="50"/>
      <c r="H217" s="51"/>
      <c r="I217" s="51"/>
      <c r="J217" s="51"/>
      <c r="K217" s="51"/>
      <c r="L217" s="51"/>
      <c r="M217" s="51"/>
      <c r="N217" s="51"/>
      <c r="O217" s="51"/>
    </row>
    <row r="218" spans="1:15" x14ac:dyDescent="0.25">
      <c r="A218" s="2"/>
      <c r="C218" s="49"/>
      <c r="D218" s="49"/>
      <c r="E218" s="50"/>
      <c r="F218" s="49"/>
      <c r="G218" s="50"/>
      <c r="H218" s="51"/>
      <c r="I218" s="51"/>
      <c r="J218" s="51"/>
      <c r="K218" s="51"/>
      <c r="L218" s="51"/>
      <c r="M218" s="51"/>
      <c r="N218" s="51"/>
      <c r="O218" s="51"/>
    </row>
    <row r="219" spans="1:15" x14ac:dyDescent="0.25">
      <c r="A219" s="2"/>
      <c r="C219" s="49"/>
      <c r="D219" s="49"/>
      <c r="E219" s="50"/>
      <c r="F219" s="49"/>
      <c r="G219" s="50"/>
      <c r="H219" s="51"/>
      <c r="I219" s="51"/>
      <c r="J219" s="51"/>
      <c r="K219" s="51"/>
      <c r="L219" s="51"/>
      <c r="M219" s="51"/>
      <c r="N219" s="51"/>
      <c r="O219" s="51"/>
    </row>
    <row r="220" spans="1:15" x14ac:dyDescent="0.25">
      <c r="A220" s="2"/>
      <c r="C220" s="49"/>
      <c r="D220" s="49"/>
      <c r="E220" s="50"/>
      <c r="F220" s="49"/>
      <c r="G220" s="50"/>
      <c r="H220" s="51"/>
      <c r="I220" s="51"/>
      <c r="J220" s="51"/>
      <c r="K220" s="51"/>
      <c r="L220" s="51"/>
      <c r="M220" s="51"/>
      <c r="N220" s="51"/>
      <c r="O220" s="51"/>
    </row>
    <row r="221" spans="1:15" x14ac:dyDescent="0.25">
      <c r="A221" s="2"/>
      <c r="C221" s="49"/>
      <c r="D221" s="49"/>
      <c r="E221" s="50"/>
      <c r="F221" s="49"/>
      <c r="G221" s="50"/>
      <c r="H221" s="51"/>
      <c r="I221" s="51"/>
      <c r="J221" s="51"/>
      <c r="K221" s="51"/>
      <c r="L221" s="51"/>
      <c r="M221" s="51"/>
      <c r="N221" s="51"/>
      <c r="O221" s="51"/>
    </row>
    <row r="222" spans="1:15" x14ac:dyDescent="0.25">
      <c r="A222" s="2"/>
      <c r="C222" s="49"/>
      <c r="D222" s="49"/>
      <c r="E222" s="50"/>
      <c r="F222" s="49"/>
      <c r="G222" s="50"/>
      <c r="H222" s="51"/>
      <c r="I222" s="51"/>
      <c r="J222" s="51"/>
      <c r="K222" s="51"/>
      <c r="L222" s="51"/>
      <c r="M222" s="51"/>
      <c r="N222" s="51"/>
      <c r="O222" s="51"/>
    </row>
    <row r="223" spans="1:15" x14ac:dyDescent="0.25">
      <c r="A223" s="2"/>
      <c r="C223" s="49"/>
      <c r="D223" s="49"/>
      <c r="E223" s="50"/>
      <c r="F223" s="49"/>
      <c r="G223" s="50"/>
      <c r="H223" s="51"/>
      <c r="I223" s="51"/>
      <c r="J223" s="51"/>
      <c r="K223" s="51"/>
      <c r="L223" s="51"/>
      <c r="M223" s="51"/>
      <c r="N223" s="51"/>
      <c r="O223" s="51"/>
    </row>
    <row r="224" spans="1:15" x14ac:dyDescent="0.25">
      <c r="A224" s="2"/>
      <c r="C224" s="49"/>
      <c r="D224" s="49"/>
      <c r="E224" s="50"/>
      <c r="F224" s="49"/>
      <c r="G224" s="50"/>
      <c r="H224" s="51"/>
      <c r="I224" s="51"/>
      <c r="J224" s="51"/>
      <c r="K224" s="51"/>
      <c r="L224" s="51"/>
      <c r="M224" s="51"/>
      <c r="N224" s="51"/>
      <c r="O224" s="51"/>
    </row>
    <row r="225" spans="1:15" x14ac:dyDescent="0.25">
      <c r="A225" s="2"/>
      <c r="C225" s="49"/>
      <c r="D225" s="49"/>
      <c r="E225" s="50"/>
      <c r="F225" s="49"/>
      <c r="G225" s="50"/>
      <c r="H225" s="51"/>
      <c r="I225" s="51"/>
      <c r="J225" s="51"/>
      <c r="K225" s="51"/>
      <c r="L225" s="51"/>
      <c r="M225" s="51"/>
      <c r="N225" s="51"/>
      <c r="O225" s="51"/>
    </row>
    <row r="226" spans="1:15" x14ac:dyDescent="0.25">
      <c r="A226" s="2"/>
      <c r="C226" s="49"/>
      <c r="D226" s="49"/>
      <c r="E226" s="50"/>
      <c r="F226" s="49"/>
      <c r="G226" s="50"/>
      <c r="H226" s="51"/>
      <c r="I226" s="51"/>
      <c r="J226" s="51"/>
      <c r="K226" s="51"/>
      <c r="L226" s="51"/>
      <c r="M226" s="51"/>
      <c r="N226" s="51"/>
      <c r="O226" s="51"/>
    </row>
    <row r="227" spans="1:15" x14ac:dyDescent="0.25">
      <c r="A227" s="2"/>
      <c r="C227" s="49"/>
      <c r="D227" s="49"/>
      <c r="E227" s="50"/>
      <c r="F227" s="49"/>
      <c r="G227" s="50"/>
      <c r="H227" s="51"/>
      <c r="I227" s="51"/>
      <c r="J227" s="51"/>
      <c r="K227" s="51"/>
      <c r="L227" s="51"/>
      <c r="M227" s="51"/>
      <c r="N227" s="51"/>
      <c r="O227" s="51"/>
    </row>
    <row r="228" spans="1:15" x14ac:dyDescent="0.25">
      <c r="A228" s="2"/>
      <c r="C228" s="49"/>
      <c r="D228" s="49"/>
      <c r="E228" s="50"/>
      <c r="F228" s="49"/>
      <c r="G228" s="50"/>
      <c r="H228" s="51"/>
      <c r="I228" s="51"/>
      <c r="J228" s="51"/>
      <c r="K228" s="51"/>
      <c r="L228" s="51"/>
      <c r="M228" s="51"/>
      <c r="N228" s="51"/>
      <c r="O228" s="51"/>
    </row>
    <row r="229" spans="1:15" x14ac:dyDescent="0.25">
      <c r="A229" s="2"/>
      <c r="C229" s="49"/>
      <c r="D229" s="49"/>
      <c r="E229" s="50"/>
      <c r="F229" s="49"/>
      <c r="G229" s="50"/>
      <c r="H229" s="51"/>
      <c r="I229" s="51"/>
      <c r="J229" s="51"/>
      <c r="K229" s="51"/>
      <c r="L229" s="51"/>
      <c r="M229" s="51"/>
      <c r="N229" s="51"/>
      <c r="O229" s="51"/>
    </row>
    <row r="230" spans="1:15" x14ac:dyDescent="0.25">
      <c r="A230" s="2"/>
      <c r="C230" s="49"/>
      <c r="D230" s="49"/>
      <c r="E230" s="50"/>
      <c r="F230" s="49"/>
      <c r="G230" s="50"/>
      <c r="H230" s="51"/>
      <c r="I230" s="51"/>
      <c r="J230" s="51"/>
      <c r="K230" s="51"/>
      <c r="L230" s="51"/>
      <c r="M230" s="51"/>
      <c r="N230" s="51"/>
      <c r="O230" s="51"/>
    </row>
    <row r="231" spans="1:15" x14ac:dyDescent="0.25">
      <c r="A231" s="2"/>
      <c r="C231" s="49"/>
      <c r="D231" s="49"/>
      <c r="E231" s="50"/>
      <c r="F231" s="49"/>
      <c r="G231" s="50"/>
      <c r="H231" s="51"/>
      <c r="I231" s="51"/>
      <c r="J231" s="51"/>
      <c r="K231" s="51"/>
      <c r="L231" s="51"/>
      <c r="M231" s="51"/>
      <c r="N231" s="51"/>
      <c r="O231" s="51"/>
    </row>
    <row r="232" spans="1:15" x14ac:dyDescent="0.25">
      <c r="A232" s="2"/>
      <c r="C232" s="49"/>
      <c r="D232" s="49"/>
      <c r="E232" s="50"/>
      <c r="F232" s="49"/>
      <c r="G232" s="50"/>
      <c r="H232" s="51"/>
      <c r="I232" s="51"/>
      <c r="J232" s="51"/>
      <c r="K232" s="51"/>
      <c r="L232" s="51"/>
      <c r="M232" s="51"/>
      <c r="N232" s="51"/>
      <c r="O232" s="51"/>
    </row>
    <row r="233" spans="1:15" x14ac:dyDescent="0.25">
      <c r="A233" s="2"/>
      <c r="C233" s="49"/>
      <c r="D233" s="49"/>
      <c r="E233" s="50"/>
      <c r="F233" s="49"/>
      <c r="G233" s="50"/>
      <c r="H233" s="51"/>
      <c r="I233" s="51"/>
      <c r="J233" s="51"/>
      <c r="K233" s="51"/>
      <c r="L233" s="51"/>
      <c r="M233" s="51"/>
      <c r="N233" s="51"/>
      <c r="O233" s="51"/>
    </row>
    <row r="234" spans="1:15" x14ac:dyDescent="0.25">
      <c r="A234" s="2"/>
      <c r="C234" s="49"/>
      <c r="D234" s="49"/>
      <c r="E234" s="50"/>
      <c r="F234" s="49"/>
      <c r="G234" s="50"/>
      <c r="H234" s="51"/>
      <c r="I234" s="51"/>
      <c r="J234" s="51"/>
      <c r="K234" s="51"/>
      <c r="L234" s="51"/>
      <c r="M234" s="51"/>
      <c r="N234" s="51"/>
      <c r="O234" s="51"/>
    </row>
    <row r="235" spans="1:15" x14ac:dyDescent="0.25">
      <c r="A235" s="2"/>
      <c r="C235" s="49"/>
      <c r="D235" s="49"/>
      <c r="E235" s="50"/>
      <c r="F235" s="49"/>
      <c r="G235" s="50"/>
      <c r="H235" s="51"/>
      <c r="I235" s="51"/>
      <c r="J235" s="51"/>
      <c r="K235" s="51"/>
      <c r="L235" s="51"/>
      <c r="M235" s="51"/>
      <c r="N235" s="51"/>
      <c r="O235" s="51"/>
    </row>
    <row r="236" spans="1:15" x14ac:dyDescent="0.25">
      <c r="A236" s="2"/>
      <c r="C236" s="49"/>
      <c r="D236" s="49"/>
      <c r="E236" s="50"/>
      <c r="F236" s="49"/>
      <c r="G236" s="50"/>
      <c r="H236" s="51"/>
      <c r="I236" s="51"/>
      <c r="J236" s="51"/>
      <c r="K236" s="51"/>
      <c r="L236" s="51"/>
      <c r="M236" s="51"/>
      <c r="N236" s="51"/>
      <c r="O236" s="51"/>
    </row>
    <row r="237" spans="1:15" x14ac:dyDescent="0.25">
      <c r="A237" s="2"/>
      <c r="C237" s="49"/>
      <c r="D237" s="49"/>
      <c r="E237" s="50"/>
      <c r="F237" s="49"/>
      <c r="G237" s="50"/>
      <c r="H237" s="51"/>
      <c r="I237" s="51"/>
      <c r="J237" s="51"/>
      <c r="K237" s="51"/>
      <c r="L237" s="51"/>
      <c r="M237" s="51"/>
      <c r="N237" s="51"/>
      <c r="O237" s="51"/>
    </row>
    <row r="238" spans="1:15" x14ac:dyDescent="0.25">
      <c r="A238" s="2"/>
      <c r="C238" s="49"/>
      <c r="D238" s="49"/>
      <c r="E238" s="50"/>
      <c r="F238" s="49"/>
      <c r="G238" s="50"/>
      <c r="H238" s="51"/>
      <c r="I238" s="51"/>
      <c r="J238" s="51"/>
      <c r="K238" s="51"/>
      <c r="L238" s="51"/>
      <c r="M238" s="51"/>
      <c r="N238" s="51"/>
      <c r="O238" s="51"/>
    </row>
    <row r="239" spans="1:15" x14ac:dyDescent="0.25">
      <c r="A239" s="2"/>
      <c r="C239" s="49"/>
      <c r="D239" s="49"/>
      <c r="E239" s="50"/>
      <c r="F239" s="49"/>
      <c r="G239" s="50"/>
      <c r="H239" s="51"/>
      <c r="I239" s="51"/>
      <c r="J239" s="51"/>
      <c r="K239" s="51"/>
      <c r="L239" s="51"/>
      <c r="M239" s="51"/>
      <c r="N239" s="51"/>
      <c r="O239" s="51"/>
    </row>
    <row r="240" spans="1:15" x14ac:dyDescent="0.25">
      <c r="A240" s="2"/>
      <c r="C240" s="49"/>
      <c r="D240" s="49"/>
      <c r="E240" s="50"/>
      <c r="F240" s="49"/>
      <c r="G240" s="50"/>
      <c r="H240" s="51"/>
      <c r="I240" s="51"/>
      <c r="J240" s="51"/>
      <c r="K240" s="51"/>
      <c r="L240" s="51"/>
      <c r="M240" s="51"/>
      <c r="N240" s="51"/>
      <c r="O240" s="51"/>
    </row>
    <row r="241" spans="1:15" x14ac:dyDescent="0.25">
      <c r="A241" s="2"/>
      <c r="C241" s="49"/>
      <c r="D241" s="49"/>
      <c r="E241" s="50"/>
      <c r="F241" s="49"/>
      <c r="G241" s="50"/>
      <c r="H241" s="51"/>
      <c r="I241" s="51"/>
      <c r="J241" s="51"/>
      <c r="K241" s="51"/>
      <c r="L241" s="51"/>
      <c r="M241" s="51"/>
      <c r="N241" s="51"/>
      <c r="O241" s="51"/>
    </row>
    <row r="242" spans="1:15" x14ac:dyDescent="0.25">
      <c r="A242" s="2"/>
      <c r="C242" s="49"/>
      <c r="D242" s="49"/>
      <c r="E242" s="50"/>
      <c r="F242" s="49"/>
      <c r="G242" s="50"/>
      <c r="H242" s="51"/>
      <c r="I242" s="51"/>
      <c r="J242" s="51"/>
      <c r="K242" s="51"/>
      <c r="L242" s="51"/>
      <c r="M242" s="51"/>
      <c r="N242" s="51"/>
      <c r="O242" s="51"/>
    </row>
    <row r="243" spans="1:15" x14ac:dyDescent="0.25">
      <c r="A243" s="2"/>
      <c r="C243" s="49"/>
      <c r="D243" s="49"/>
      <c r="E243" s="50"/>
      <c r="F243" s="49"/>
      <c r="G243" s="50"/>
      <c r="H243" s="51"/>
      <c r="I243" s="51"/>
      <c r="J243" s="51"/>
      <c r="K243" s="51"/>
      <c r="L243" s="51"/>
      <c r="M243" s="51"/>
      <c r="N243" s="51"/>
      <c r="O243" s="51"/>
    </row>
    <row r="244" spans="1:15" x14ac:dyDescent="0.25">
      <c r="A244" s="2"/>
      <c r="C244" s="49"/>
      <c r="D244" s="49"/>
      <c r="E244" s="50"/>
      <c r="F244" s="49"/>
      <c r="G244" s="50"/>
      <c r="H244" s="51"/>
      <c r="I244" s="51"/>
      <c r="J244" s="51"/>
      <c r="K244" s="51"/>
      <c r="L244" s="51"/>
      <c r="M244" s="51"/>
      <c r="N244" s="51"/>
      <c r="O244" s="51"/>
    </row>
    <row r="245" spans="1:15" x14ac:dyDescent="0.25">
      <c r="A245" s="2"/>
      <c r="C245" s="49"/>
      <c r="D245" s="49"/>
      <c r="E245" s="50"/>
      <c r="F245" s="49"/>
      <c r="G245" s="50"/>
      <c r="H245" s="51"/>
      <c r="I245" s="51"/>
      <c r="J245" s="51"/>
      <c r="K245" s="51"/>
      <c r="L245" s="51"/>
      <c r="M245" s="51"/>
      <c r="N245" s="51"/>
      <c r="O245" s="51"/>
    </row>
    <row r="246" spans="1:15" x14ac:dyDescent="0.25">
      <c r="A246" s="2"/>
      <c r="C246" s="49"/>
      <c r="D246" s="49"/>
      <c r="E246" s="50"/>
      <c r="F246" s="49"/>
      <c r="G246" s="50"/>
      <c r="H246" s="51"/>
      <c r="I246" s="51"/>
      <c r="J246" s="51"/>
      <c r="K246" s="51"/>
      <c r="L246" s="51"/>
      <c r="M246" s="51"/>
      <c r="N246" s="51"/>
      <c r="O246" s="51"/>
    </row>
    <row r="247" spans="1:15" x14ac:dyDescent="0.25">
      <c r="A247" s="2"/>
      <c r="C247" s="49"/>
      <c r="D247" s="49"/>
      <c r="E247" s="50"/>
      <c r="F247" s="49"/>
      <c r="G247" s="50"/>
      <c r="H247" s="51"/>
      <c r="I247" s="51"/>
      <c r="J247" s="51"/>
      <c r="K247" s="51"/>
      <c r="L247" s="51"/>
      <c r="M247" s="51"/>
      <c r="N247" s="51"/>
      <c r="O247" s="51"/>
    </row>
    <row r="248" spans="1:15" x14ac:dyDescent="0.25">
      <c r="A248" s="2"/>
      <c r="C248" s="49"/>
      <c r="D248" s="49"/>
      <c r="E248" s="50"/>
      <c r="F248" s="49"/>
      <c r="G248" s="50"/>
      <c r="H248" s="51"/>
      <c r="I248" s="51"/>
      <c r="J248" s="51"/>
      <c r="K248" s="51"/>
      <c r="L248" s="51"/>
      <c r="M248" s="51"/>
      <c r="N248" s="51"/>
      <c r="O248" s="51"/>
    </row>
    <row r="249" spans="1:15" x14ac:dyDescent="0.25">
      <c r="A249" s="2"/>
      <c r="C249" s="49"/>
      <c r="D249" s="49"/>
      <c r="E249" s="50"/>
      <c r="F249" s="49"/>
      <c r="G249" s="50"/>
      <c r="H249" s="51"/>
      <c r="I249" s="51"/>
      <c r="J249" s="51"/>
      <c r="K249" s="51"/>
      <c r="L249" s="51"/>
      <c r="M249" s="51"/>
      <c r="N249" s="51"/>
      <c r="O249" s="51"/>
    </row>
    <row r="250" spans="1:15" x14ac:dyDescent="0.25">
      <c r="A250" s="2"/>
      <c r="C250" s="49"/>
      <c r="D250" s="49"/>
      <c r="E250" s="50"/>
      <c r="F250" s="49"/>
      <c r="G250" s="50"/>
      <c r="H250" s="51"/>
      <c r="I250" s="51"/>
      <c r="J250" s="51"/>
      <c r="K250" s="51"/>
      <c r="L250" s="51"/>
      <c r="M250" s="51"/>
      <c r="N250" s="51"/>
      <c r="O250" s="51"/>
    </row>
    <row r="251" spans="1:15" x14ac:dyDescent="0.25">
      <c r="A251" s="2"/>
      <c r="C251" s="49"/>
      <c r="D251" s="49"/>
      <c r="E251" s="50"/>
      <c r="F251" s="49"/>
      <c r="G251" s="50"/>
      <c r="H251" s="51"/>
      <c r="I251" s="51"/>
      <c r="J251" s="51"/>
      <c r="K251" s="51"/>
      <c r="L251" s="51"/>
      <c r="M251" s="51"/>
      <c r="N251" s="51"/>
      <c r="O251" s="51"/>
    </row>
    <row r="252" spans="1:15" x14ac:dyDescent="0.25">
      <c r="A252" s="2"/>
      <c r="C252" s="49"/>
      <c r="D252" s="49"/>
      <c r="E252" s="50"/>
      <c r="F252" s="49"/>
      <c r="G252" s="50"/>
      <c r="H252" s="51"/>
      <c r="I252" s="51"/>
      <c r="J252" s="51"/>
      <c r="K252" s="51"/>
      <c r="L252" s="51"/>
      <c r="M252" s="51"/>
      <c r="N252" s="51"/>
      <c r="O252" s="51"/>
    </row>
    <row r="253" spans="1:15" x14ac:dyDescent="0.25">
      <c r="A253" s="2"/>
      <c r="C253" s="49"/>
      <c r="D253" s="49"/>
      <c r="E253" s="50"/>
      <c r="F253" s="49"/>
      <c r="G253" s="50"/>
      <c r="H253" s="51"/>
      <c r="I253" s="51"/>
      <c r="J253" s="51"/>
      <c r="K253" s="51"/>
      <c r="L253" s="51"/>
      <c r="M253" s="51"/>
      <c r="N253" s="51"/>
      <c r="O253" s="51"/>
    </row>
    <row r="254" spans="1:15" x14ac:dyDescent="0.25">
      <c r="A254" s="2"/>
      <c r="C254" s="49"/>
      <c r="D254" s="49"/>
      <c r="E254" s="50"/>
      <c r="F254" s="49"/>
      <c r="G254" s="50"/>
      <c r="H254" s="51"/>
      <c r="I254" s="51"/>
      <c r="J254" s="51"/>
      <c r="K254" s="51"/>
      <c r="L254" s="51"/>
      <c r="M254" s="51"/>
      <c r="N254" s="51"/>
      <c r="O254" s="51"/>
    </row>
    <row r="255" spans="1:15" x14ac:dyDescent="0.25">
      <c r="A255" s="2"/>
      <c r="C255" s="49"/>
      <c r="D255" s="49"/>
      <c r="E255" s="50"/>
      <c r="F255" s="49"/>
      <c r="G255" s="50"/>
      <c r="H255" s="51"/>
      <c r="I255" s="51"/>
      <c r="J255" s="51"/>
      <c r="K255" s="51"/>
      <c r="L255" s="51"/>
      <c r="M255" s="51"/>
      <c r="N255" s="51"/>
      <c r="O255" s="51"/>
    </row>
    <row r="256" spans="1:15" x14ac:dyDescent="0.25">
      <c r="A256" s="2"/>
      <c r="C256" s="49"/>
      <c r="D256" s="49"/>
      <c r="E256" s="50"/>
      <c r="F256" s="49"/>
      <c r="G256" s="50"/>
      <c r="H256" s="51"/>
      <c r="I256" s="51"/>
      <c r="J256" s="51"/>
      <c r="K256" s="51"/>
      <c r="L256" s="51"/>
      <c r="M256" s="51"/>
      <c r="N256" s="51"/>
      <c r="O256" s="51"/>
    </row>
    <row r="257" spans="1:15" x14ac:dyDescent="0.25">
      <c r="A257" s="2"/>
      <c r="C257" s="49"/>
      <c r="D257" s="49"/>
      <c r="E257" s="50"/>
      <c r="F257" s="49"/>
      <c r="G257" s="50"/>
      <c r="H257" s="51"/>
      <c r="I257" s="51"/>
      <c r="J257" s="51"/>
      <c r="K257" s="51"/>
      <c r="L257" s="51"/>
      <c r="M257" s="51"/>
      <c r="N257" s="51"/>
      <c r="O257" s="51"/>
    </row>
    <row r="258" spans="1:15" x14ac:dyDescent="0.25">
      <c r="A258" s="2"/>
      <c r="C258" s="49"/>
      <c r="D258" s="49"/>
      <c r="E258" s="50"/>
      <c r="F258" s="49"/>
      <c r="G258" s="50"/>
      <c r="H258" s="51"/>
      <c r="I258" s="51"/>
      <c r="J258" s="51"/>
      <c r="K258" s="51"/>
      <c r="L258" s="51"/>
      <c r="M258" s="51"/>
      <c r="N258" s="51"/>
      <c r="O258" s="51"/>
    </row>
    <row r="259" spans="1:15" x14ac:dyDescent="0.25">
      <c r="A259" s="2"/>
      <c r="C259" s="49"/>
      <c r="D259" s="49"/>
      <c r="E259" s="50"/>
      <c r="F259" s="49"/>
      <c r="G259" s="50"/>
      <c r="H259" s="51"/>
      <c r="I259" s="51"/>
      <c r="J259" s="51"/>
      <c r="K259" s="51"/>
      <c r="L259" s="51"/>
      <c r="M259" s="51"/>
      <c r="N259" s="51"/>
      <c r="O259" s="51"/>
    </row>
    <row r="260" spans="1:15" x14ac:dyDescent="0.25">
      <c r="A260" s="2"/>
      <c r="C260" s="49"/>
      <c r="D260" s="49"/>
      <c r="E260" s="50"/>
      <c r="F260" s="49"/>
      <c r="G260" s="50"/>
      <c r="H260" s="51"/>
      <c r="I260" s="51"/>
      <c r="J260" s="51"/>
      <c r="K260" s="51"/>
      <c r="L260" s="51"/>
      <c r="M260" s="51"/>
      <c r="N260" s="51"/>
      <c r="O260" s="51"/>
    </row>
    <row r="261" spans="1:15" x14ac:dyDescent="0.25">
      <c r="A261" s="2"/>
      <c r="C261" s="49"/>
      <c r="D261" s="49"/>
      <c r="E261" s="50"/>
      <c r="F261" s="49"/>
      <c r="G261" s="50"/>
      <c r="H261" s="51"/>
      <c r="I261" s="51"/>
      <c r="J261" s="51"/>
      <c r="K261" s="51"/>
      <c r="L261" s="51"/>
      <c r="M261" s="51"/>
      <c r="N261" s="51"/>
      <c r="O261" s="51"/>
    </row>
    <row r="262" spans="1:15" x14ac:dyDescent="0.25">
      <c r="A262" s="2"/>
      <c r="C262" s="49"/>
      <c r="D262" s="49"/>
      <c r="E262" s="50"/>
      <c r="F262" s="49"/>
      <c r="G262" s="50"/>
      <c r="H262" s="51"/>
      <c r="I262" s="51"/>
      <c r="J262" s="51"/>
      <c r="K262" s="51"/>
      <c r="L262" s="51"/>
      <c r="M262" s="51"/>
      <c r="N262" s="51"/>
      <c r="O262" s="51"/>
    </row>
    <row r="263" spans="1:15" x14ac:dyDescent="0.25">
      <c r="A263" s="2"/>
      <c r="C263" s="49"/>
      <c r="D263" s="49"/>
      <c r="E263" s="50"/>
      <c r="F263" s="49"/>
      <c r="G263" s="50"/>
      <c r="H263" s="51"/>
      <c r="I263" s="51"/>
      <c r="J263" s="51"/>
      <c r="K263" s="51"/>
      <c r="L263" s="51"/>
      <c r="M263" s="51"/>
      <c r="N263" s="51"/>
      <c r="O263" s="51"/>
    </row>
    <row r="264" spans="1:15" x14ac:dyDescent="0.25">
      <c r="A264" s="2"/>
      <c r="C264" s="49"/>
      <c r="D264" s="49"/>
      <c r="E264" s="50"/>
      <c r="F264" s="49"/>
      <c r="G264" s="50"/>
      <c r="H264" s="51"/>
      <c r="I264" s="51"/>
      <c r="J264" s="51"/>
      <c r="K264" s="51"/>
      <c r="L264" s="51"/>
      <c r="M264" s="51"/>
      <c r="N264" s="51"/>
      <c r="O264" s="51"/>
    </row>
    <row r="265" spans="1:15" x14ac:dyDescent="0.25">
      <c r="A265" s="2"/>
      <c r="C265" s="49"/>
      <c r="D265" s="49"/>
      <c r="E265" s="50"/>
      <c r="F265" s="49"/>
      <c r="G265" s="50"/>
      <c r="H265" s="51"/>
      <c r="I265" s="51"/>
      <c r="J265" s="51"/>
      <c r="K265" s="51"/>
      <c r="L265" s="51"/>
      <c r="M265" s="51"/>
      <c r="N265" s="51"/>
      <c r="O265" s="51"/>
    </row>
    <row r="266" spans="1:15" x14ac:dyDescent="0.25">
      <c r="A266" s="2"/>
      <c r="C266" s="49"/>
      <c r="D266" s="49"/>
      <c r="E266" s="50"/>
      <c r="F266" s="49"/>
      <c r="G266" s="50"/>
      <c r="H266" s="51"/>
      <c r="I266" s="51"/>
      <c r="J266" s="51"/>
      <c r="K266" s="51"/>
      <c r="L266" s="51"/>
      <c r="M266" s="51"/>
      <c r="N266" s="51"/>
      <c r="O266" s="51"/>
    </row>
    <row r="267" spans="1:15" x14ac:dyDescent="0.25">
      <c r="A267" s="2"/>
      <c r="C267" s="49"/>
      <c r="D267" s="49"/>
      <c r="E267" s="50"/>
      <c r="F267" s="49"/>
      <c r="G267" s="50"/>
      <c r="H267" s="51"/>
      <c r="I267" s="51"/>
      <c r="J267" s="51"/>
      <c r="K267" s="51"/>
      <c r="L267" s="51"/>
      <c r="M267" s="51"/>
      <c r="N267" s="51"/>
      <c r="O267" s="51"/>
    </row>
    <row r="268" spans="1:15" x14ac:dyDescent="0.25">
      <c r="A268" s="2"/>
      <c r="C268" s="49"/>
      <c r="D268" s="49"/>
      <c r="E268" s="50"/>
      <c r="F268" s="49"/>
      <c r="G268" s="50"/>
      <c r="H268" s="51"/>
      <c r="I268" s="51"/>
      <c r="J268" s="51"/>
      <c r="K268" s="51"/>
      <c r="L268" s="51"/>
      <c r="M268" s="51"/>
      <c r="N268" s="51"/>
      <c r="O268" s="51"/>
    </row>
    <row r="269" spans="1:15" x14ac:dyDescent="0.25">
      <c r="A269" s="2"/>
      <c r="C269" s="49"/>
      <c r="D269" s="49"/>
      <c r="E269" s="50"/>
      <c r="F269" s="49"/>
      <c r="G269" s="50"/>
      <c r="H269" s="51"/>
      <c r="I269" s="51"/>
      <c r="J269" s="51"/>
      <c r="K269" s="51"/>
      <c r="L269" s="51"/>
      <c r="M269" s="51"/>
      <c r="N269" s="51"/>
      <c r="O269" s="51"/>
    </row>
    <row r="270" spans="1:15" x14ac:dyDescent="0.25">
      <c r="A270" s="2"/>
      <c r="C270" s="49"/>
      <c r="D270" s="49"/>
      <c r="E270" s="50"/>
      <c r="F270" s="49"/>
      <c r="G270" s="50"/>
      <c r="H270" s="51"/>
      <c r="I270" s="51"/>
      <c r="J270" s="51"/>
      <c r="K270" s="51"/>
      <c r="L270" s="51"/>
      <c r="M270" s="51"/>
      <c r="N270" s="51"/>
      <c r="O270" s="51"/>
    </row>
    <row r="271" spans="1:15" x14ac:dyDescent="0.25">
      <c r="A271" s="2"/>
      <c r="C271" s="49"/>
      <c r="D271" s="49"/>
      <c r="E271" s="50"/>
      <c r="F271" s="49"/>
      <c r="G271" s="50"/>
      <c r="H271" s="51"/>
      <c r="I271" s="51"/>
      <c r="J271" s="51"/>
      <c r="K271" s="51"/>
      <c r="L271" s="51"/>
      <c r="M271" s="51"/>
      <c r="N271" s="51"/>
      <c r="O271" s="51"/>
    </row>
    <row r="272" spans="1:15" x14ac:dyDescent="0.25">
      <c r="A272" s="2"/>
      <c r="C272" s="49"/>
      <c r="D272" s="49"/>
      <c r="E272" s="50"/>
      <c r="F272" s="49"/>
      <c r="G272" s="50"/>
      <c r="H272" s="51"/>
      <c r="I272" s="51"/>
      <c r="J272" s="51"/>
      <c r="K272" s="51"/>
      <c r="L272" s="51"/>
      <c r="M272" s="51"/>
      <c r="N272" s="51"/>
      <c r="O272" s="51"/>
    </row>
    <row r="273" spans="1:15" x14ac:dyDescent="0.25">
      <c r="A273" s="2"/>
      <c r="C273" s="49"/>
      <c r="D273" s="49"/>
      <c r="E273" s="50"/>
      <c r="F273" s="49"/>
      <c r="G273" s="50"/>
      <c r="H273" s="51"/>
      <c r="I273" s="51"/>
      <c r="J273" s="51"/>
      <c r="K273" s="51"/>
      <c r="L273" s="51"/>
      <c r="M273" s="51"/>
      <c r="N273" s="51"/>
      <c r="O273" s="51"/>
    </row>
    <row r="274" spans="1:15" x14ac:dyDescent="0.25">
      <c r="A274" s="2"/>
      <c r="C274" s="49"/>
      <c r="D274" s="49"/>
      <c r="E274" s="50"/>
      <c r="F274" s="49"/>
      <c r="G274" s="50"/>
      <c r="H274" s="51"/>
      <c r="I274" s="51"/>
      <c r="J274" s="51"/>
      <c r="K274" s="51"/>
      <c r="L274" s="51"/>
      <c r="M274" s="51"/>
      <c r="N274" s="51"/>
      <c r="O274" s="51"/>
    </row>
    <row r="275" spans="1:15" x14ac:dyDescent="0.25">
      <c r="A275" s="2"/>
      <c r="C275" s="49"/>
      <c r="D275" s="49"/>
      <c r="E275" s="50"/>
      <c r="F275" s="49"/>
      <c r="G275" s="50"/>
      <c r="H275" s="51"/>
      <c r="I275" s="51"/>
      <c r="J275" s="51"/>
      <c r="K275" s="51"/>
      <c r="L275" s="51"/>
      <c r="M275" s="51"/>
      <c r="N275" s="51"/>
      <c r="O275" s="51"/>
    </row>
    <row r="276" spans="1:15" x14ac:dyDescent="0.25">
      <c r="A276" s="2"/>
      <c r="C276" s="49"/>
      <c r="D276" s="49"/>
      <c r="E276" s="50"/>
      <c r="F276" s="49"/>
      <c r="G276" s="50"/>
      <c r="H276" s="51"/>
      <c r="I276" s="51"/>
      <c r="J276" s="51"/>
      <c r="K276" s="51"/>
      <c r="L276" s="51"/>
      <c r="M276" s="51"/>
      <c r="N276" s="51"/>
      <c r="O276" s="51"/>
    </row>
    <row r="277" spans="1:15" x14ac:dyDescent="0.25">
      <c r="A277" s="2"/>
      <c r="C277" s="49"/>
      <c r="D277" s="49"/>
      <c r="E277" s="50"/>
      <c r="F277" s="49"/>
      <c r="G277" s="50"/>
      <c r="H277" s="51"/>
      <c r="I277" s="51"/>
      <c r="J277" s="51"/>
      <c r="K277" s="51"/>
      <c r="L277" s="51"/>
      <c r="M277" s="51"/>
      <c r="N277" s="51"/>
      <c r="O277" s="51"/>
    </row>
    <row r="278" spans="1:15" x14ac:dyDescent="0.25">
      <c r="A278" s="2"/>
      <c r="C278" s="49"/>
      <c r="D278" s="49"/>
      <c r="E278" s="50"/>
      <c r="F278" s="49"/>
      <c r="G278" s="50"/>
      <c r="H278" s="51"/>
      <c r="I278" s="51"/>
      <c r="J278" s="51"/>
      <c r="K278" s="51"/>
      <c r="L278" s="51"/>
      <c r="M278" s="51"/>
      <c r="N278" s="51"/>
      <c r="O278" s="51"/>
    </row>
    <row r="279" spans="1:15" x14ac:dyDescent="0.25">
      <c r="A279" s="2"/>
      <c r="C279" s="49"/>
      <c r="D279" s="49"/>
      <c r="E279" s="50"/>
      <c r="F279" s="49"/>
      <c r="G279" s="50"/>
      <c r="H279" s="51"/>
      <c r="I279" s="51"/>
      <c r="J279" s="51"/>
      <c r="K279" s="51"/>
      <c r="L279" s="51"/>
      <c r="M279" s="51"/>
      <c r="N279" s="51"/>
      <c r="O279" s="51"/>
    </row>
    <row r="280" spans="1:15" x14ac:dyDescent="0.25">
      <c r="A280" s="2"/>
      <c r="C280" s="49"/>
      <c r="D280" s="49"/>
      <c r="E280" s="50"/>
      <c r="F280" s="49"/>
      <c r="G280" s="50"/>
      <c r="H280" s="51"/>
      <c r="I280" s="51"/>
      <c r="J280" s="51"/>
      <c r="K280" s="51"/>
      <c r="L280" s="51"/>
      <c r="M280" s="51"/>
      <c r="N280" s="51"/>
      <c r="O280" s="51"/>
    </row>
    <row r="281" spans="1:15" x14ac:dyDescent="0.25">
      <c r="A281" s="2"/>
      <c r="C281" s="49"/>
      <c r="D281" s="49"/>
      <c r="E281" s="50"/>
      <c r="F281" s="49"/>
      <c r="G281" s="50"/>
      <c r="H281" s="51"/>
      <c r="I281" s="51"/>
      <c r="J281" s="51"/>
      <c r="K281" s="51"/>
      <c r="L281" s="51"/>
      <c r="M281" s="51"/>
      <c r="N281" s="51"/>
      <c r="O281" s="51"/>
    </row>
    <row r="282" spans="1:15" x14ac:dyDescent="0.25">
      <c r="A282" s="2"/>
      <c r="C282" s="49"/>
      <c r="D282" s="49"/>
      <c r="E282" s="50"/>
      <c r="F282" s="49"/>
      <c r="G282" s="50"/>
      <c r="H282" s="51"/>
      <c r="I282" s="51"/>
      <c r="J282" s="51"/>
      <c r="K282" s="51"/>
      <c r="L282" s="51"/>
      <c r="M282" s="51"/>
      <c r="N282" s="51"/>
      <c r="O282" s="51"/>
    </row>
    <row r="283" spans="1:15" x14ac:dyDescent="0.25">
      <c r="A283" s="2"/>
      <c r="C283" s="49"/>
      <c r="D283" s="49"/>
      <c r="E283" s="50"/>
      <c r="F283" s="49"/>
      <c r="G283" s="50"/>
      <c r="H283" s="51"/>
      <c r="I283" s="51"/>
      <c r="J283" s="51"/>
      <c r="K283" s="51"/>
      <c r="L283" s="51"/>
      <c r="M283" s="51"/>
      <c r="N283" s="51"/>
      <c r="O283" s="51"/>
    </row>
    <row r="284" spans="1:15" x14ac:dyDescent="0.25">
      <c r="A284" s="2"/>
      <c r="C284" s="49"/>
      <c r="D284" s="49"/>
      <c r="E284" s="50"/>
      <c r="F284" s="49"/>
      <c r="G284" s="50"/>
      <c r="H284" s="51"/>
      <c r="I284" s="51"/>
      <c r="J284" s="51"/>
      <c r="K284" s="51"/>
      <c r="L284" s="51"/>
      <c r="M284" s="51"/>
      <c r="N284" s="51"/>
      <c r="O284" s="51"/>
    </row>
    <row r="285" spans="1:15" x14ac:dyDescent="0.25">
      <c r="A285" s="2"/>
      <c r="C285" s="49"/>
      <c r="D285" s="49"/>
      <c r="E285" s="50"/>
      <c r="F285" s="49"/>
      <c r="G285" s="50"/>
      <c r="H285" s="51"/>
      <c r="I285" s="51"/>
      <c r="J285" s="51"/>
      <c r="K285" s="51"/>
      <c r="L285" s="51"/>
      <c r="M285" s="51"/>
      <c r="N285" s="51"/>
      <c r="O285" s="51"/>
    </row>
    <row r="286" spans="1:15" x14ac:dyDescent="0.25">
      <c r="A286" s="2"/>
      <c r="C286" s="49"/>
      <c r="D286" s="49"/>
      <c r="E286" s="50"/>
      <c r="F286" s="49"/>
      <c r="G286" s="50"/>
      <c r="H286" s="51"/>
      <c r="I286" s="51"/>
      <c r="J286" s="51"/>
      <c r="K286" s="51"/>
      <c r="L286" s="51"/>
      <c r="M286" s="51"/>
      <c r="N286" s="51"/>
      <c r="O286" s="51"/>
    </row>
    <row r="287" spans="1:15" x14ac:dyDescent="0.25">
      <c r="A287" s="2"/>
      <c r="C287" s="49"/>
      <c r="D287" s="49"/>
      <c r="E287" s="50"/>
      <c r="F287" s="49"/>
      <c r="G287" s="50"/>
      <c r="H287" s="51"/>
      <c r="I287" s="51"/>
      <c r="J287" s="51"/>
      <c r="K287" s="51"/>
      <c r="L287" s="51"/>
      <c r="M287" s="51"/>
      <c r="N287" s="51"/>
      <c r="O287" s="51"/>
    </row>
    <row r="288" spans="1:15" x14ac:dyDescent="0.25">
      <c r="A288" s="2"/>
      <c r="C288" s="49"/>
      <c r="D288" s="49"/>
      <c r="E288" s="50"/>
      <c r="F288" s="49"/>
      <c r="G288" s="50"/>
      <c r="H288" s="51"/>
      <c r="I288" s="51"/>
      <c r="J288" s="51"/>
      <c r="K288" s="51"/>
      <c r="L288" s="51"/>
      <c r="M288" s="51"/>
      <c r="N288" s="51"/>
      <c r="O288" s="51"/>
    </row>
    <row r="289" spans="1:15" x14ac:dyDescent="0.25">
      <c r="A289" s="2"/>
      <c r="C289" s="49"/>
      <c r="D289" s="49"/>
      <c r="E289" s="50"/>
      <c r="F289" s="49"/>
      <c r="G289" s="50"/>
      <c r="H289" s="51"/>
      <c r="I289" s="51"/>
      <c r="J289" s="51"/>
      <c r="K289" s="51"/>
      <c r="L289" s="51"/>
      <c r="M289" s="51"/>
      <c r="N289" s="51"/>
      <c r="O289" s="51"/>
    </row>
    <row r="290" spans="1:15" x14ac:dyDescent="0.25">
      <c r="A290" s="2"/>
      <c r="C290" s="49"/>
      <c r="D290" s="49"/>
      <c r="E290" s="50"/>
      <c r="F290" s="49"/>
      <c r="G290" s="50"/>
      <c r="H290" s="51"/>
      <c r="I290" s="51"/>
      <c r="J290" s="51"/>
      <c r="K290" s="51"/>
      <c r="L290" s="51"/>
      <c r="M290" s="51"/>
      <c r="N290" s="51"/>
      <c r="O290" s="51"/>
    </row>
    <row r="291" spans="1:15" x14ac:dyDescent="0.25">
      <c r="A291" s="2"/>
      <c r="C291" s="49"/>
      <c r="D291" s="49"/>
      <c r="E291" s="50"/>
      <c r="F291" s="49"/>
      <c r="G291" s="50"/>
      <c r="H291" s="51"/>
      <c r="I291" s="51"/>
      <c r="J291" s="51"/>
      <c r="K291" s="51"/>
      <c r="L291" s="51"/>
      <c r="M291" s="51"/>
      <c r="N291" s="51"/>
      <c r="O291" s="51"/>
    </row>
    <row r="292" spans="1:15" x14ac:dyDescent="0.25">
      <c r="A292" s="2"/>
      <c r="C292" s="49"/>
      <c r="D292" s="49"/>
      <c r="E292" s="50"/>
      <c r="F292" s="49"/>
      <c r="G292" s="50"/>
      <c r="H292" s="51"/>
      <c r="I292" s="51"/>
      <c r="J292" s="51"/>
      <c r="K292" s="51"/>
      <c r="L292" s="51"/>
      <c r="M292" s="51"/>
      <c r="N292" s="51"/>
      <c r="O292" s="51"/>
    </row>
    <row r="293" spans="1:15" x14ac:dyDescent="0.25">
      <c r="A293" s="2"/>
      <c r="C293" s="49"/>
      <c r="D293" s="49"/>
      <c r="E293" s="50"/>
      <c r="F293" s="49"/>
      <c r="G293" s="50"/>
      <c r="H293" s="51"/>
      <c r="I293" s="51"/>
      <c r="J293" s="51"/>
      <c r="K293" s="51"/>
      <c r="L293" s="51"/>
      <c r="M293" s="51"/>
      <c r="N293" s="51"/>
      <c r="O293" s="51"/>
    </row>
    <row r="294" spans="1:15" x14ac:dyDescent="0.25">
      <c r="A294" s="2"/>
      <c r="C294" s="49"/>
      <c r="D294" s="49"/>
      <c r="E294" s="50"/>
      <c r="F294" s="49"/>
      <c r="G294" s="50"/>
      <c r="H294" s="51"/>
      <c r="I294" s="51"/>
      <c r="J294" s="51"/>
      <c r="K294" s="51"/>
      <c r="L294" s="51"/>
      <c r="M294" s="51"/>
      <c r="N294" s="51"/>
      <c r="O294" s="51"/>
    </row>
    <row r="295" spans="1:15" x14ac:dyDescent="0.25">
      <c r="A295" s="2"/>
      <c r="C295" s="49"/>
      <c r="D295" s="49"/>
      <c r="E295" s="50"/>
      <c r="F295" s="49"/>
      <c r="G295" s="50"/>
      <c r="H295" s="51"/>
      <c r="I295" s="51"/>
      <c r="J295" s="51"/>
      <c r="K295" s="51"/>
      <c r="L295" s="51"/>
      <c r="M295" s="51"/>
      <c r="N295" s="51"/>
      <c r="O295" s="51"/>
    </row>
    <row r="296" spans="1:15" x14ac:dyDescent="0.25">
      <c r="A296" s="2"/>
      <c r="C296" s="49"/>
      <c r="D296" s="49"/>
      <c r="E296" s="50"/>
      <c r="F296" s="49"/>
      <c r="G296" s="50"/>
      <c r="H296" s="51"/>
      <c r="I296" s="51"/>
      <c r="J296" s="51"/>
      <c r="K296" s="51"/>
      <c r="L296" s="51"/>
      <c r="M296" s="51"/>
      <c r="N296" s="51"/>
      <c r="O296" s="51"/>
    </row>
    <row r="297" spans="1:15" x14ac:dyDescent="0.25">
      <c r="A297" s="2"/>
      <c r="C297" s="49"/>
      <c r="D297" s="49"/>
      <c r="E297" s="50"/>
      <c r="F297" s="49"/>
      <c r="G297" s="50"/>
      <c r="H297" s="51"/>
      <c r="I297" s="51"/>
      <c r="J297" s="51"/>
      <c r="K297" s="51"/>
      <c r="L297" s="51"/>
      <c r="M297" s="51"/>
      <c r="N297" s="51"/>
      <c r="O297" s="51"/>
    </row>
    <row r="298" spans="1:15" x14ac:dyDescent="0.25">
      <c r="A298" s="2"/>
      <c r="C298" s="49"/>
      <c r="D298" s="49"/>
      <c r="E298" s="50"/>
      <c r="F298" s="49"/>
      <c r="G298" s="50"/>
      <c r="H298" s="51"/>
      <c r="I298" s="51"/>
      <c r="J298" s="51"/>
      <c r="K298" s="51"/>
      <c r="L298" s="51"/>
      <c r="M298" s="51"/>
      <c r="N298" s="51"/>
      <c r="O298" s="51"/>
    </row>
    <row r="299" spans="1:15" x14ac:dyDescent="0.25">
      <c r="A299" s="2"/>
      <c r="C299" s="49"/>
      <c r="D299" s="49"/>
      <c r="E299" s="50"/>
      <c r="F299" s="49"/>
      <c r="G299" s="50"/>
      <c r="H299" s="51"/>
      <c r="I299" s="51"/>
      <c r="J299" s="51"/>
      <c r="K299" s="51"/>
      <c r="L299" s="51"/>
      <c r="M299" s="51"/>
      <c r="N299" s="51"/>
      <c r="O299" s="51"/>
    </row>
    <row r="300" spans="1:15" x14ac:dyDescent="0.25">
      <c r="A300" s="2"/>
      <c r="C300" s="49"/>
      <c r="D300" s="49"/>
      <c r="E300" s="50"/>
      <c r="F300" s="49"/>
      <c r="G300" s="50"/>
      <c r="H300" s="51"/>
      <c r="I300" s="51"/>
      <c r="J300" s="51"/>
      <c r="K300" s="51"/>
      <c r="L300" s="51"/>
      <c r="M300" s="51"/>
      <c r="N300" s="51"/>
      <c r="O300" s="51"/>
    </row>
    <row r="301" spans="1:15" x14ac:dyDescent="0.25">
      <c r="A301" s="2"/>
      <c r="C301" s="49"/>
      <c r="D301" s="49"/>
      <c r="E301" s="50"/>
      <c r="F301" s="49"/>
      <c r="G301" s="50"/>
      <c r="H301" s="51"/>
      <c r="I301" s="51"/>
      <c r="J301" s="51"/>
      <c r="K301" s="51"/>
      <c r="L301" s="51"/>
      <c r="M301" s="51"/>
      <c r="N301" s="51"/>
      <c r="O301" s="51"/>
    </row>
    <row r="302" spans="1:15" x14ac:dyDescent="0.25">
      <c r="A302" s="2"/>
      <c r="C302" s="49"/>
      <c r="D302" s="49"/>
      <c r="E302" s="50"/>
      <c r="F302" s="49"/>
      <c r="G302" s="50"/>
      <c r="H302" s="51"/>
      <c r="I302" s="51"/>
      <c r="J302" s="51"/>
      <c r="K302" s="51"/>
      <c r="L302" s="51"/>
      <c r="M302" s="51"/>
      <c r="N302" s="51"/>
      <c r="O302" s="51"/>
    </row>
    <row r="303" spans="1:15" x14ac:dyDescent="0.25">
      <c r="A303" s="2"/>
      <c r="C303" s="49"/>
      <c r="D303" s="49"/>
      <c r="E303" s="50"/>
      <c r="F303" s="49"/>
      <c r="G303" s="50"/>
      <c r="H303" s="51"/>
      <c r="I303" s="51"/>
      <c r="J303" s="51"/>
      <c r="K303" s="51"/>
      <c r="L303" s="51"/>
      <c r="M303" s="51"/>
      <c r="N303" s="51"/>
      <c r="O303" s="51"/>
    </row>
    <row r="304" spans="1:15" x14ac:dyDescent="0.25">
      <c r="A304" s="2"/>
      <c r="C304" s="49"/>
      <c r="D304" s="49"/>
      <c r="E304" s="50"/>
      <c r="F304" s="49"/>
      <c r="G304" s="50"/>
      <c r="H304" s="51"/>
      <c r="I304" s="51"/>
      <c r="J304" s="51"/>
      <c r="K304" s="51"/>
      <c r="L304" s="51"/>
      <c r="M304" s="51"/>
      <c r="N304" s="51"/>
      <c r="O304" s="51"/>
    </row>
    <row r="305" spans="1:15" x14ac:dyDescent="0.25">
      <c r="A305" s="2"/>
      <c r="C305" s="49"/>
      <c r="D305" s="49"/>
      <c r="E305" s="50"/>
      <c r="F305" s="49"/>
      <c r="G305" s="50"/>
      <c r="H305" s="51"/>
      <c r="I305" s="51"/>
      <c r="J305" s="51"/>
      <c r="K305" s="51"/>
      <c r="L305" s="51"/>
      <c r="M305" s="51"/>
      <c r="N305" s="51"/>
      <c r="O305" s="51"/>
    </row>
    <row r="306" spans="1:15" x14ac:dyDescent="0.25">
      <c r="A306" s="2"/>
      <c r="C306" s="49"/>
      <c r="D306" s="49"/>
      <c r="E306" s="50"/>
      <c r="F306" s="49"/>
      <c r="G306" s="50"/>
      <c r="H306" s="51"/>
      <c r="I306" s="51"/>
      <c r="J306" s="51"/>
      <c r="K306" s="51"/>
      <c r="L306" s="51"/>
      <c r="M306" s="51"/>
      <c r="N306" s="51"/>
      <c r="O306" s="51"/>
    </row>
    <row r="307" spans="1:15" x14ac:dyDescent="0.25">
      <c r="A307" s="2"/>
      <c r="C307" s="49"/>
      <c r="D307" s="49"/>
      <c r="E307" s="50"/>
      <c r="F307" s="49"/>
      <c r="G307" s="50"/>
      <c r="H307" s="51"/>
      <c r="I307" s="51"/>
      <c r="J307" s="51"/>
      <c r="K307" s="51"/>
      <c r="L307" s="51"/>
      <c r="M307" s="51"/>
      <c r="N307" s="51"/>
      <c r="O307" s="51"/>
    </row>
    <row r="308" spans="1:15" x14ac:dyDescent="0.25">
      <c r="A308" s="2"/>
      <c r="C308" s="49"/>
      <c r="D308" s="49"/>
      <c r="E308" s="50"/>
      <c r="F308" s="49"/>
      <c r="G308" s="50"/>
      <c r="H308" s="51"/>
      <c r="I308" s="51"/>
      <c r="J308" s="51"/>
      <c r="K308" s="51"/>
      <c r="L308" s="51"/>
      <c r="M308" s="51"/>
      <c r="N308" s="51"/>
      <c r="O308" s="51"/>
    </row>
    <row r="309" spans="1:15" x14ac:dyDescent="0.25">
      <c r="A309" s="2"/>
      <c r="C309" s="49"/>
      <c r="D309" s="49"/>
      <c r="E309" s="50"/>
      <c r="F309" s="49"/>
      <c r="G309" s="50"/>
      <c r="H309" s="51"/>
      <c r="I309" s="51"/>
      <c r="J309" s="51"/>
      <c r="K309" s="51"/>
      <c r="L309" s="51"/>
      <c r="M309" s="51"/>
      <c r="N309" s="51"/>
      <c r="O309" s="51"/>
    </row>
    <row r="310" spans="1:15" x14ac:dyDescent="0.25">
      <c r="A310" s="2"/>
      <c r="C310" s="49"/>
      <c r="D310" s="49"/>
      <c r="E310" s="50"/>
      <c r="F310" s="49"/>
      <c r="G310" s="50"/>
      <c r="H310" s="51"/>
      <c r="I310" s="51"/>
      <c r="J310" s="51"/>
      <c r="K310" s="51"/>
      <c r="L310" s="51"/>
      <c r="M310" s="51"/>
      <c r="N310" s="51"/>
      <c r="O310" s="51"/>
    </row>
    <row r="311" spans="1:15" x14ac:dyDescent="0.25">
      <c r="A311" s="2"/>
      <c r="C311" s="49"/>
      <c r="D311" s="49"/>
      <c r="E311" s="50"/>
      <c r="F311" s="49"/>
      <c r="G311" s="50"/>
      <c r="H311" s="51"/>
      <c r="I311" s="51"/>
      <c r="J311" s="51"/>
      <c r="K311" s="51"/>
      <c r="L311" s="51"/>
      <c r="M311" s="51"/>
      <c r="N311" s="51"/>
      <c r="O311" s="51"/>
    </row>
    <row r="312" spans="1:15" x14ac:dyDescent="0.25">
      <c r="A312" s="2"/>
      <c r="C312" s="49"/>
      <c r="D312" s="49"/>
      <c r="E312" s="50"/>
      <c r="F312" s="49"/>
      <c r="G312" s="50"/>
      <c r="H312" s="51"/>
      <c r="I312" s="51"/>
      <c r="J312" s="51"/>
      <c r="K312" s="51"/>
      <c r="L312" s="51"/>
      <c r="M312" s="51"/>
      <c r="N312" s="51"/>
      <c r="O312" s="51"/>
    </row>
    <row r="313" spans="1:15" x14ac:dyDescent="0.25">
      <c r="A313" s="2"/>
      <c r="C313" s="49"/>
      <c r="D313" s="49"/>
      <c r="E313" s="50"/>
      <c r="F313" s="49"/>
      <c r="G313" s="50"/>
      <c r="H313" s="51"/>
      <c r="I313" s="51"/>
      <c r="J313" s="51"/>
      <c r="K313" s="51"/>
      <c r="L313" s="51"/>
      <c r="M313" s="51"/>
      <c r="N313" s="51"/>
      <c r="O313" s="51"/>
    </row>
    <row r="314" spans="1:15" x14ac:dyDescent="0.25">
      <c r="A314" s="2"/>
      <c r="C314" s="49"/>
      <c r="D314" s="49"/>
      <c r="E314" s="50"/>
      <c r="F314" s="49"/>
      <c r="G314" s="50"/>
      <c r="H314" s="51"/>
      <c r="I314" s="51"/>
      <c r="J314" s="51"/>
      <c r="K314" s="51"/>
      <c r="L314" s="51"/>
      <c r="M314" s="51"/>
      <c r="N314" s="51"/>
      <c r="O314" s="51"/>
    </row>
    <row r="315" spans="1:15" x14ac:dyDescent="0.25">
      <c r="A315" s="2"/>
      <c r="C315" s="49"/>
      <c r="D315" s="49"/>
      <c r="E315" s="50"/>
      <c r="F315" s="49"/>
      <c r="G315" s="50"/>
      <c r="H315" s="51"/>
      <c r="I315" s="51"/>
      <c r="J315" s="51"/>
      <c r="K315" s="51"/>
      <c r="L315" s="51"/>
      <c r="M315" s="51"/>
      <c r="N315" s="51"/>
      <c r="O315" s="51"/>
    </row>
    <row r="316" spans="1:15" x14ac:dyDescent="0.25">
      <c r="A316" s="2"/>
      <c r="C316" s="49"/>
      <c r="D316" s="49"/>
      <c r="E316" s="50"/>
      <c r="F316" s="49"/>
      <c r="G316" s="50"/>
      <c r="H316" s="51"/>
      <c r="I316" s="51"/>
      <c r="J316" s="51"/>
      <c r="K316" s="51"/>
      <c r="L316" s="51"/>
      <c r="M316" s="51"/>
      <c r="N316" s="51"/>
      <c r="O316" s="51"/>
    </row>
    <row r="317" spans="1:15" x14ac:dyDescent="0.25">
      <c r="A317" s="2"/>
      <c r="C317" s="49"/>
      <c r="D317" s="49"/>
      <c r="E317" s="50"/>
      <c r="F317" s="49"/>
      <c r="G317" s="50"/>
      <c r="H317" s="51"/>
      <c r="I317" s="51"/>
      <c r="J317" s="51"/>
      <c r="K317" s="51"/>
      <c r="L317" s="51"/>
      <c r="M317" s="51"/>
      <c r="N317" s="51"/>
      <c r="O317" s="51"/>
    </row>
    <row r="318" spans="1:15" x14ac:dyDescent="0.25">
      <c r="A318" s="2"/>
      <c r="C318" s="49"/>
      <c r="D318" s="49"/>
      <c r="E318" s="50"/>
      <c r="F318" s="49"/>
      <c r="G318" s="50"/>
      <c r="H318" s="51"/>
      <c r="I318" s="51"/>
      <c r="J318" s="51"/>
      <c r="K318" s="51"/>
      <c r="L318" s="51"/>
      <c r="M318" s="51"/>
      <c r="N318" s="51"/>
      <c r="O318" s="51"/>
    </row>
    <row r="319" spans="1:15" x14ac:dyDescent="0.25">
      <c r="A319" s="2"/>
      <c r="C319" s="49"/>
      <c r="D319" s="49"/>
      <c r="E319" s="50"/>
      <c r="F319" s="49"/>
      <c r="G319" s="50"/>
      <c r="H319" s="51"/>
      <c r="I319" s="51"/>
      <c r="J319" s="51"/>
      <c r="K319" s="51"/>
      <c r="L319" s="51"/>
      <c r="M319" s="51"/>
      <c r="N319" s="51"/>
      <c r="O319" s="51"/>
    </row>
    <row r="320" spans="1:15" x14ac:dyDescent="0.25">
      <c r="A320" s="2"/>
      <c r="C320" s="49"/>
      <c r="D320" s="49"/>
      <c r="E320" s="50"/>
      <c r="F320" s="49"/>
      <c r="G320" s="50"/>
      <c r="H320" s="51"/>
      <c r="I320" s="51"/>
      <c r="J320" s="51"/>
      <c r="K320" s="51"/>
      <c r="L320" s="51"/>
      <c r="M320" s="51"/>
      <c r="N320" s="51"/>
      <c r="O320" s="51"/>
    </row>
    <row r="321" spans="1:15" x14ac:dyDescent="0.25">
      <c r="A321" s="2"/>
      <c r="C321" s="49"/>
      <c r="D321" s="49"/>
      <c r="E321" s="50"/>
      <c r="F321" s="49"/>
      <c r="G321" s="50"/>
      <c r="H321" s="51"/>
      <c r="I321" s="51"/>
      <c r="J321" s="51"/>
      <c r="K321" s="51"/>
      <c r="L321" s="51"/>
      <c r="M321" s="51"/>
      <c r="N321" s="51"/>
      <c r="O321" s="51"/>
    </row>
    <row r="322" spans="1:15" x14ac:dyDescent="0.25">
      <c r="A322" s="2"/>
      <c r="C322" s="49"/>
      <c r="D322" s="49"/>
      <c r="E322" s="50"/>
      <c r="F322" s="49"/>
      <c r="G322" s="50"/>
      <c r="H322" s="51"/>
      <c r="I322" s="51"/>
      <c r="J322" s="51"/>
      <c r="K322" s="51"/>
      <c r="L322" s="51"/>
      <c r="M322" s="51"/>
      <c r="N322" s="51"/>
      <c r="O322" s="51"/>
    </row>
    <row r="323" spans="1:15" x14ac:dyDescent="0.25">
      <c r="A323" s="2"/>
      <c r="C323" s="49"/>
      <c r="D323" s="49"/>
      <c r="E323" s="50"/>
      <c r="F323" s="49"/>
      <c r="G323" s="50"/>
      <c r="H323" s="51"/>
      <c r="I323" s="51"/>
      <c r="J323" s="51"/>
      <c r="K323" s="51"/>
      <c r="L323" s="51"/>
      <c r="M323" s="51"/>
      <c r="N323" s="51"/>
      <c r="O323" s="51"/>
    </row>
    <row r="324" spans="1:15" x14ac:dyDescent="0.25">
      <c r="A324" s="2"/>
      <c r="C324" s="49"/>
      <c r="D324" s="49"/>
      <c r="E324" s="50"/>
      <c r="F324" s="49"/>
      <c r="G324" s="50"/>
      <c r="H324" s="51"/>
      <c r="I324" s="51"/>
      <c r="J324" s="51"/>
      <c r="K324" s="51"/>
      <c r="L324" s="51"/>
      <c r="M324" s="51"/>
      <c r="N324" s="51"/>
      <c r="O324" s="51"/>
    </row>
    <row r="325" spans="1:15" x14ac:dyDescent="0.25">
      <c r="A325" s="2"/>
      <c r="C325" s="49"/>
      <c r="D325" s="49"/>
      <c r="E325" s="50"/>
      <c r="F325" s="49"/>
      <c r="G325" s="50"/>
      <c r="H325" s="51"/>
      <c r="I325" s="51"/>
      <c r="J325" s="51"/>
      <c r="K325" s="51"/>
      <c r="L325" s="51"/>
      <c r="M325" s="51"/>
      <c r="N325" s="51"/>
      <c r="O325" s="51"/>
    </row>
    <row r="326" spans="1:15" x14ac:dyDescent="0.25">
      <c r="A326" s="2"/>
      <c r="C326" s="49"/>
      <c r="D326" s="49"/>
      <c r="E326" s="50"/>
      <c r="F326" s="49"/>
      <c r="G326" s="50"/>
      <c r="H326" s="51"/>
      <c r="I326" s="51"/>
      <c r="J326" s="51"/>
      <c r="K326" s="51"/>
      <c r="L326" s="51"/>
      <c r="M326" s="51"/>
      <c r="N326" s="51"/>
      <c r="O326" s="51"/>
    </row>
    <row r="327" spans="1:15" x14ac:dyDescent="0.25">
      <c r="A327" s="2"/>
      <c r="C327" s="49"/>
      <c r="D327" s="49"/>
      <c r="E327" s="50"/>
      <c r="F327" s="49"/>
      <c r="G327" s="50"/>
      <c r="H327" s="51"/>
      <c r="I327" s="51"/>
      <c r="J327" s="51"/>
      <c r="K327" s="51"/>
      <c r="L327" s="51"/>
      <c r="M327" s="51"/>
      <c r="N327" s="51"/>
      <c r="O327" s="51"/>
    </row>
    <row r="328" spans="1:15" x14ac:dyDescent="0.25">
      <c r="A328" s="2"/>
      <c r="C328" s="49"/>
      <c r="D328" s="49"/>
      <c r="E328" s="50"/>
      <c r="F328" s="49"/>
      <c r="G328" s="50"/>
      <c r="H328" s="51"/>
      <c r="I328" s="51"/>
      <c r="J328" s="51"/>
      <c r="K328" s="51"/>
      <c r="L328" s="51"/>
      <c r="M328" s="51"/>
      <c r="N328" s="51"/>
      <c r="O328" s="51"/>
    </row>
    <row r="329" spans="1:15" x14ac:dyDescent="0.25">
      <c r="A329" s="2"/>
      <c r="C329" s="49"/>
      <c r="D329" s="49"/>
      <c r="E329" s="50"/>
      <c r="F329" s="49"/>
      <c r="G329" s="50"/>
      <c r="H329" s="51"/>
      <c r="I329" s="51"/>
      <c r="J329" s="51"/>
      <c r="K329" s="51"/>
      <c r="L329" s="51"/>
      <c r="M329" s="51"/>
      <c r="N329" s="51"/>
      <c r="O329" s="51"/>
    </row>
    <row r="330" spans="1:15" x14ac:dyDescent="0.25">
      <c r="A330" s="2"/>
      <c r="C330" s="49"/>
      <c r="D330" s="49"/>
      <c r="E330" s="50"/>
      <c r="F330" s="49"/>
      <c r="G330" s="50"/>
      <c r="H330" s="51"/>
      <c r="I330" s="51"/>
      <c r="J330" s="51"/>
      <c r="K330" s="51"/>
      <c r="L330" s="51"/>
      <c r="M330" s="51"/>
      <c r="N330" s="51"/>
      <c r="O330" s="51"/>
    </row>
    <row r="331" spans="1:15" x14ac:dyDescent="0.25">
      <c r="A331" s="2"/>
      <c r="C331" s="49"/>
      <c r="D331" s="49"/>
      <c r="E331" s="50"/>
      <c r="F331" s="49"/>
      <c r="G331" s="50"/>
      <c r="H331" s="51"/>
      <c r="I331" s="51"/>
      <c r="J331" s="51"/>
      <c r="K331" s="51"/>
      <c r="L331" s="51"/>
      <c r="M331" s="51"/>
      <c r="N331" s="51"/>
      <c r="O331" s="51"/>
    </row>
    <row r="332" spans="1:15" x14ac:dyDescent="0.25">
      <c r="A332" s="2"/>
      <c r="C332" s="49"/>
      <c r="D332" s="49"/>
      <c r="E332" s="50"/>
      <c r="F332" s="49"/>
      <c r="G332" s="50"/>
      <c r="H332" s="51"/>
      <c r="I332" s="51"/>
      <c r="J332" s="51"/>
      <c r="K332" s="51"/>
      <c r="L332" s="51"/>
      <c r="M332" s="51"/>
      <c r="N332" s="51"/>
      <c r="O332" s="51"/>
    </row>
    <row r="333" spans="1:15" x14ac:dyDescent="0.25">
      <c r="A333" s="2"/>
      <c r="C333" s="49"/>
      <c r="D333" s="49"/>
      <c r="E333" s="50"/>
      <c r="F333" s="49"/>
      <c r="G333" s="50"/>
      <c r="H333" s="51"/>
      <c r="I333" s="51"/>
      <c r="J333" s="51"/>
      <c r="K333" s="51"/>
      <c r="L333" s="51"/>
      <c r="M333" s="51"/>
      <c r="N333" s="51"/>
      <c r="O333" s="51"/>
    </row>
    <row r="334" spans="1:15" x14ac:dyDescent="0.25">
      <c r="A334" s="2"/>
      <c r="C334" s="49"/>
      <c r="D334" s="49"/>
      <c r="E334" s="50"/>
      <c r="F334" s="49"/>
      <c r="G334" s="50"/>
      <c r="H334" s="51"/>
      <c r="I334" s="51"/>
      <c r="J334" s="51"/>
      <c r="K334" s="51"/>
      <c r="L334" s="51"/>
      <c r="M334" s="51"/>
      <c r="N334" s="51"/>
      <c r="O334" s="51"/>
    </row>
    <row r="335" spans="1:15" x14ac:dyDescent="0.25">
      <c r="A335" s="2"/>
      <c r="C335" s="49"/>
      <c r="D335" s="49"/>
      <c r="E335" s="50"/>
      <c r="F335" s="49"/>
      <c r="G335" s="50"/>
      <c r="H335" s="51"/>
      <c r="I335" s="51"/>
      <c r="J335" s="51"/>
      <c r="K335" s="51"/>
      <c r="L335" s="51"/>
      <c r="M335" s="51"/>
      <c r="N335" s="51"/>
      <c r="O335" s="51"/>
    </row>
    <row r="336" spans="1:15" x14ac:dyDescent="0.25">
      <c r="A336" s="2"/>
      <c r="C336" s="49"/>
      <c r="D336" s="49"/>
      <c r="E336" s="50"/>
      <c r="F336" s="49"/>
      <c r="G336" s="50"/>
      <c r="H336" s="51"/>
      <c r="I336" s="51"/>
      <c r="J336" s="51"/>
      <c r="K336" s="51"/>
      <c r="L336" s="51"/>
      <c r="M336" s="51"/>
      <c r="N336" s="51"/>
      <c r="O336" s="51"/>
    </row>
    <row r="337" spans="1:15" x14ac:dyDescent="0.25">
      <c r="A337" s="2"/>
      <c r="C337" s="49"/>
      <c r="D337" s="49"/>
      <c r="E337" s="50"/>
      <c r="F337" s="49"/>
      <c r="G337" s="50"/>
      <c r="H337" s="51"/>
      <c r="I337" s="51"/>
      <c r="J337" s="51"/>
      <c r="K337" s="51"/>
      <c r="L337" s="51"/>
      <c r="M337" s="51"/>
      <c r="N337" s="51"/>
      <c r="O337" s="51"/>
    </row>
    <row r="338" spans="1:15" x14ac:dyDescent="0.25">
      <c r="A338" s="2"/>
      <c r="C338" s="49"/>
      <c r="D338" s="49"/>
      <c r="E338" s="50"/>
      <c r="F338" s="49"/>
      <c r="G338" s="50"/>
      <c r="H338" s="51"/>
      <c r="I338" s="51"/>
      <c r="J338" s="51"/>
      <c r="K338" s="51"/>
      <c r="L338" s="51"/>
      <c r="M338" s="51"/>
      <c r="N338" s="51"/>
      <c r="O338" s="51"/>
    </row>
    <row r="339" spans="1:15" x14ac:dyDescent="0.25">
      <c r="A339" s="2"/>
      <c r="C339" s="49"/>
      <c r="D339" s="49"/>
      <c r="E339" s="50"/>
      <c r="F339" s="49"/>
      <c r="G339" s="50"/>
      <c r="H339" s="51"/>
      <c r="I339" s="51"/>
      <c r="J339" s="51"/>
      <c r="K339" s="51"/>
      <c r="L339" s="51"/>
      <c r="M339" s="51"/>
      <c r="N339" s="51"/>
      <c r="O339" s="51"/>
    </row>
    <row r="340" spans="1:15" x14ac:dyDescent="0.25">
      <c r="A340" s="2"/>
      <c r="C340" s="49"/>
      <c r="D340" s="49"/>
      <c r="E340" s="50"/>
      <c r="F340" s="49"/>
      <c r="G340" s="50"/>
      <c r="H340" s="51"/>
      <c r="I340" s="51"/>
      <c r="J340" s="51"/>
      <c r="K340" s="51"/>
      <c r="L340" s="51"/>
      <c r="M340" s="51"/>
      <c r="N340" s="51"/>
      <c r="O340" s="51"/>
    </row>
    <row r="341" spans="1:15" x14ac:dyDescent="0.25">
      <c r="A341" s="2"/>
      <c r="C341" s="49"/>
      <c r="D341" s="49"/>
      <c r="E341" s="50"/>
      <c r="F341" s="49"/>
      <c r="G341" s="50"/>
      <c r="H341" s="51"/>
      <c r="I341" s="51"/>
      <c r="J341" s="51"/>
      <c r="K341" s="51"/>
      <c r="L341" s="51"/>
      <c r="M341" s="51"/>
      <c r="N341" s="51"/>
      <c r="O341" s="51"/>
    </row>
    <row r="342" spans="1:15" x14ac:dyDescent="0.25">
      <c r="A342" s="2"/>
      <c r="C342" s="49"/>
      <c r="D342" s="49"/>
      <c r="E342" s="50"/>
      <c r="F342" s="49"/>
      <c r="G342" s="50"/>
      <c r="H342" s="51"/>
      <c r="I342" s="51"/>
      <c r="J342" s="51"/>
      <c r="K342" s="51"/>
      <c r="L342" s="51"/>
      <c r="M342" s="51"/>
      <c r="N342" s="51"/>
      <c r="O342" s="51"/>
    </row>
    <row r="343" spans="1:15" x14ac:dyDescent="0.25">
      <c r="A343" s="2"/>
      <c r="C343" s="49"/>
      <c r="D343" s="49"/>
      <c r="E343" s="50"/>
      <c r="F343" s="49"/>
      <c r="G343" s="50"/>
      <c r="H343" s="51"/>
      <c r="I343" s="51"/>
      <c r="J343" s="51"/>
      <c r="K343" s="51"/>
      <c r="L343" s="51"/>
      <c r="M343" s="51"/>
      <c r="N343" s="51"/>
      <c r="O343" s="51"/>
    </row>
    <row r="344" spans="1:15" x14ac:dyDescent="0.25">
      <c r="A344" s="2"/>
      <c r="C344" s="49"/>
      <c r="D344" s="49"/>
      <c r="E344" s="50"/>
      <c r="F344" s="49"/>
      <c r="G344" s="50"/>
      <c r="H344" s="51"/>
      <c r="I344" s="51"/>
      <c r="J344" s="51"/>
      <c r="K344" s="51"/>
      <c r="L344" s="51"/>
      <c r="M344" s="51"/>
      <c r="N344" s="51"/>
      <c r="O344" s="51"/>
    </row>
    <row r="345" spans="1:15" x14ac:dyDescent="0.25">
      <c r="A345" s="2"/>
      <c r="C345" s="49"/>
      <c r="D345" s="49"/>
      <c r="E345" s="50"/>
      <c r="F345" s="49"/>
      <c r="G345" s="50"/>
      <c r="H345" s="51"/>
      <c r="I345" s="51"/>
      <c r="J345" s="51"/>
      <c r="K345" s="51"/>
      <c r="L345" s="51"/>
      <c r="M345" s="51"/>
      <c r="N345" s="51"/>
      <c r="O345" s="51"/>
    </row>
    <row r="346" spans="1:15" x14ac:dyDescent="0.25">
      <c r="A346" s="2"/>
      <c r="C346" s="49"/>
      <c r="D346" s="49"/>
      <c r="E346" s="50"/>
      <c r="F346" s="49"/>
      <c r="G346" s="50"/>
      <c r="H346" s="51"/>
      <c r="I346" s="51"/>
      <c r="J346" s="51"/>
      <c r="K346" s="51"/>
      <c r="L346" s="51"/>
      <c r="M346" s="51"/>
      <c r="N346" s="51"/>
      <c r="O346" s="51"/>
    </row>
    <row r="347" spans="1:15" x14ac:dyDescent="0.25">
      <c r="A347" s="2"/>
      <c r="C347" s="49"/>
      <c r="D347" s="49"/>
      <c r="E347" s="50"/>
      <c r="F347" s="49"/>
      <c r="G347" s="50"/>
      <c r="H347" s="51"/>
      <c r="I347" s="51"/>
      <c r="J347" s="51"/>
      <c r="K347" s="51"/>
      <c r="L347" s="51"/>
      <c r="M347" s="51"/>
      <c r="N347" s="51"/>
      <c r="O347" s="51"/>
    </row>
    <row r="348" spans="1:15" x14ac:dyDescent="0.25">
      <c r="A348" s="2"/>
      <c r="C348" s="49"/>
      <c r="D348" s="49"/>
      <c r="E348" s="50"/>
      <c r="F348" s="49"/>
      <c r="G348" s="50"/>
      <c r="H348" s="51"/>
      <c r="I348" s="51"/>
      <c r="J348" s="51"/>
      <c r="K348" s="51"/>
      <c r="L348" s="51"/>
      <c r="M348" s="51"/>
      <c r="N348" s="51"/>
      <c r="O348" s="51"/>
    </row>
    <row r="349" spans="1:15" x14ac:dyDescent="0.25">
      <c r="A349" s="2"/>
      <c r="C349" s="49"/>
      <c r="D349" s="49"/>
      <c r="E349" s="50"/>
      <c r="F349" s="49"/>
      <c r="G349" s="50"/>
      <c r="H349" s="51"/>
      <c r="I349" s="51"/>
      <c r="J349" s="51"/>
      <c r="K349" s="51"/>
      <c r="L349" s="51"/>
      <c r="M349" s="51"/>
      <c r="N349" s="51"/>
      <c r="O349" s="51"/>
    </row>
    <row r="350" spans="1:15" x14ac:dyDescent="0.25">
      <c r="A350" s="2"/>
      <c r="C350" s="49"/>
      <c r="D350" s="49"/>
      <c r="E350" s="50"/>
      <c r="F350" s="49"/>
      <c r="G350" s="50"/>
      <c r="H350" s="51"/>
      <c r="I350" s="51"/>
      <c r="J350" s="51"/>
      <c r="K350" s="51"/>
      <c r="L350" s="51"/>
      <c r="M350" s="51"/>
      <c r="N350" s="51"/>
      <c r="O350" s="51"/>
    </row>
    <row r="351" spans="1:15" x14ac:dyDescent="0.25">
      <c r="A351" s="2"/>
      <c r="C351" s="49"/>
      <c r="D351" s="49"/>
      <c r="E351" s="50"/>
      <c r="F351" s="49"/>
      <c r="G351" s="50"/>
      <c r="H351" s="51"/>
      <c r="I351" s="51"/>
      <c r="J351" s="51"/>
      <c r="K351" s="51"/>
      <c r="L351" s="51"/>
      <c r="M351" s="51"/>
      <c r="N351" s="51"/>
      <c r="O351" s="51"/>
    </row>
    <row r="352" spans="1:15" x14ac:dyDescent="0.25">
      <c r="A352" s="2"/>
      <c r="C352" s="49"/>
      <c r="D352" s="49"/>
      <c r="E352" s="50"/>
      <c r="F352" s="49"/>
      <c r="G352" s="50"/>
      <c r="H352" s="51"/>
      <c r="I352" s="51"/>
      <c r="J352" s="51"/>
      <c r="K352" s="51"/>
      <c r="L352" s="51"/>
      <c r="M352" s="51"/>
      <c r="N352" s="51"/>
      <c r="O352" s="51"/>
    </row>
    <row r="353" spans="1:15" x14ac:dyDescent="0.25">
      <c r="A353" s="2"/>
      <c r="C353" s="49"/>
      <c r="D353" s="49"/>
      <c r="E353" s="50"/>
      <c r="F353" s="49"/>
      <c r="G353" s="50"/>
      <c r="H353" s="51"/>
      <c r="I353" s="51"/>
      <c r="J353" s="51"/>
      <c r="K353" s="51"/>
      <c r="L353" s="51"/>
      <c r="M353" s="51"/>
      <c r="N353" s="51"/>
      <c r="O353" s="51"/>
    </row>
    <row r="354" spans="1:15" x14ac:dyDescent="0.25">
      <c r="A354" s="2"/>
      <c r="C354" s="49"/>
      <c r="D354" s="49"/>
      <c r="E354" s="50"/>
      <c r="F354" s="49"/>
      <c r="G354" s="50"/>
      <c r="H354" s="51"/>
      <c r="I354" s="51"/>
      <c r="J354" s="51"/>
      <c r="K354" s="51"/>
      <c r="L354" s="51"/>
      <c r="M354" s="51"/>
      <c r="N354" s="51"/>
      <c r="O354" s="51"/>
    </row>
    <row r="355" spans="1:15" x14ac:dyDescent="0.25">
      <c r="A355" s="2"/>
      <c r="C355" s="49"/>
      <c r="D355" s="49"/>
      <c r="E355" s="50"/>
      <c r="F355" s="49"/>
      <c r="G355" s="50"/>
      <c r="H355" s="51"/>
      <c r="I355" s="51"/>
      <c r="J355" s="51"/>
      <c r="K355" s="51"/>
      <c r="L355" s="51"/>
      <c r="M355" s="51"/>
      <c r="N355" s="51"/>
      <c r="O355" s="51"/>
    </row>
    <row r="356" spans="1:15" x14ac:dyDescent="0.25">
      <c r="A356" s="2"/>
      <c r="C356" s="49"/>
      <c r="D356" s="49"/>
      <c r="E356" s="50"/>
      <c r="F356" s="49"/>
      <c r="G356" s="50"/>
      <c r="H356" s="51"/>
      <c r="I356" s="51"/>
      <c r="J356" s="51"/>
      <c r="K356" s="51"/>
      <c r="L356" s="51"/>
      <c r="M356" s="51"/>
      <c r="N356" s="51"/>
      <c r="O356" s="51"/>
    </row>
    <row r="357" spans="1:15" x14ac:dyDescent="0.25">
      <c r="A357" s="2"/>
      <c r="C357" s="49"/>
      <c r="D357" s="49"/>
      <c r="E357" s="50"/>
      <c r="F357" s="49"/>
      <c r="G357" s="50"/>
      <c r="H357" s="51"/>
      <c r="I357" s="51"/>
      <c r="J357" s="51"/>
      <c r="K357" s="51"/>
      <c r="L357" s="51"/>
      <c r="M357" s="51"/>
      <c r="N357" s="51"/>
      <c r="O357" s="51"/>
    </row>
    <row r="358" spans="1:15" x14ac:dyDescent="0.25">
      <c r="A358" s="2"/>
      <c r="C358" s="49"/>
      <c r="D358" s="49"/>
      <c r="E358" s="50"/>
      <c r="F358" s="49"/>
      <c r="G358" s="50"/>
      <c r="H358" s="51"/>
      <c r="I358" s="51"/>
      <c r="J358" s="51"/>
      <c r="K358" s="51"/>
      <c r="L358" s="51"/>
      <c r="M358" s="51"/>
      <c r="N358" s="51"/>
      <c r="O358" s="51"/>
    </row>
    <row r="359" spans="1:15" x14ac:dyDescent="0.25">
      <c r="A359" s="2"/>
      <c r="C359" s="49"/>
      <c r="D359" s="49"/>
      <c r="E359" s="50"/>
      <c r="F359" s="49"/>
      <c r="G359" s="50"/>
      <c r="H359" s="51"/>
      <c r="I359" s="51"/>
      <c r="J359" s="51"/>
      <c r="K359" s="51"/>
      <c r="L359" s="51"/>
      <c r="M359" s="51"/>
      <c r="N359" s="51"/>
      <c r="O359" s="51"/>
    </row>
    <row r="360" spans="1:15" x14ac:dyDescent="0.25">
      <c r="A360" s="2"/>
      <c r="C360" s="49"/>
      <c r="D360" s="49"/>
      <c r="E360" s="50"/>
      <c r="F360" s="49"/>
      <c r="G360" s="50"/>
      <c r="H360" s="51"/>
      <c r="I360" s="51"/>
      <c r="J360" s="51"/>
      <c r="K360" s="51"/>
      <c r="L360" s="51"/>
      <c r="M360" s="51"/>
      <c r="N360" s="51"/>
      <c r="O360" s="51"/>
    </row>
    <row r="361" spans="1:15" x14ac:dyDescent="0.25">
      <c r="A361" s="2"/>
      <c r="C361" s="49"/>
      <c r="D361" s="49"/>
      <c r="E361" s="50"/>
      <c r="F361" s="49"/>
      <c r="G361" s="50"/>
      <c r="H361" s="51"/>
      <c r="I361" s="51"/>
      <c r="J361" s="51"/>
      <c r="K361" s="51"/>
      <c r="L361" s="51"/>
      <c r="M361" s="51"/>
      <c r="N361" s="51"/>
      <c r="O361" s="51"/>
    </row>
    <row r="362" spans="1:15" x14ac:dyDescent="0.25">
      <c r="A362" s="2"/>
      <c r="C362" s="49"/>
      <c r="D362" s="49"/>
      <c r="E362" s="50"/>
      <c r="F362" s="49"/>
      <c r="G362" s="50"/>
      <c r="H362" s="51"/>
      <c r="I362" s="51"/>
      <c r="J362" s="51"/>
      <c r="K362" s="51"/>
      <c r="L362" s="51"/>
      <c r="M362" s="51"/>
      <c r="N362" s="51"/>
      <c r="O362" s="51"/>
    </row>
    <row r="363" spans="1:15" x14ac:dyDescent="0.25">
      <c r="A363" s="2"/>
      <c r="C363" s="49"/>
      <c r="D363" s="49"/>
      <c r="E363" s="50"/>
      <c r="F363" s="49"/>
      <c r="G363" s="50"/>
      <c r="H363" s="51"/>
      <c r="I363" s="51"/>
      <c r="J363" s="51"/>
      <c r="K363" s="51"/>
      <c r="L363" s="51"/>
      <c r="M363" s="51"/>
      <c r="N363" s="51"/>
      <c r="O363" s="51"/>
    </row>
    <row r="364" spans="1:15" x14ac:dyDescent="0.25">
      <c r="A364" s="2"/>
      <c r="C364" s="49"/>
      <c r="D364" s="49"/>
      <c r="E364" s="50"/>
      <c r="F364" s="49"/>
      <c r="G364" s="50"/>
      <c r="H364" s="51"/>
      <c r="I364" s="51"/>
      <c r="J364" s="51"/>
      <c r="K364" s="51"/>
      <c r="L364" s="51"/>
      <c r="M364" s="51"/>
      <c r="N364" s="51"/>
      <c r="O364" s="51"/>
    </row>
    <row r="365" spans="1:15" x14ac:dyDescent="0.25">
      <c r="A365" s="2"/>
      <c r="C365" s="49"/>
      <c r="D365" s="49"/>
      <c r="E365" s="50"/>
      <c r="F365" s="49"/>
      <c r="G365" s="50"/>
      <c r="H365" s="51"/>
      <c r="I365" s="51"/>
      <c r="J365" s="51"/>
      <c r="K365" s="51"/>
      <c r="L365" s="51"/>
      <c r="M365" s="51"/>
      <c r="N365" s="51"/>
      <c r="O365" s="51"/>
    </row>
    <row r="366" spans="1:15" x14ac:dyDescent="0.25">
      <c r="A366" s="2"/>
      <c r="C366" s="49"/>
      <c r="D366" s="49"/>
      <c r="E366" s="50"/>
      <c r="F366" s="49"/>
      <c r="G366" s="50"/>
      <c r="H366" s="51"/>
      <c r="I366" s="51"/>
      <c r="J366" s="51"/>
      <c r="K366" s="51"/>
      <c r="L366" s="51"/>
      <c r="M366" s="51"/>
      <c r="N366" s="51"/>
      <c r="O366" s="51"/>
    </row>
    <row r="367" spans="1:15" x14ac:dyDescent="0.25">
      <c r="A367" s="2"/>
      <c r="C367" s="49"/>
      <c r="D367" s="49"/>
      <c r="E367" s="50"/>
      <c r="F367" s="49"/>
      <c r="G367" s="50"/>
      <c r="H367" s="51"/>
      <c r="I367" s="51"/>
      <c r="J367" s="51"/>
      <c r="K367" s="51"/>
      <c r="L367" s="51"/>
      <c r="M367" s="51"/>
      <c r="N367" s="51"/>
      <c r="O367" s="51"/>
    </row>
    <row r="368" spans="1:15" x14ac:dyDescent="0.25">
      <c r="A368" s="2"/>
      <c r="C368" s="49"/>
      <c r="D368" s="49"/>
      <c r="E368" s="50"/>
      <c r="F368" s="49"/>
      <c r="G368" s="50"/>
      <c r="H368" s="51"/>
      <c r="I368" s="51"/>
      <c r="J368" s="51"/>
      <c r="K368" s="51"/>
      <c r="L368" s="51"/>
      <c r="M368" s="51"/>
      <c r="N368" s="51"/>
      <c r="O368" s="51"/>
    </row>
    <row r="369" spans="1:15" x14ac:dyDescent="0.25">
      <c r="A369" s="2"/>
      <c r="C369" s="49"/>
      <c r="D369" s="49"/>
      <c r="E369" s="50"/>
      <c r="F369" s="49"/>
      <c r="G369" s="50"/>
      <c r="H369" s="51"/>
      <c r="I369" s="51"/>
      <c r="J369" s="51"/>
      <c r="K369" s="51"/>
      <c r="L369" s="51"/>
      <c r="M369" s="51"/>
      <c r="N369" s="51"/>
      <c r="O369" s="51"/>
    </row>
    <row r="370" spans="1:15" x14ac:dyDescent="0.25">
      <c r="A370" s="2"/>
      <c r="C370" s="49"/>
      <c r="D370" s="49"/>
      <c r="E370" s="50"/>
      <c r="F370" s="49"/>
      <c r="G370" s="50"/>
      <c r="H370" s="51"/>
      <c r="I370" s="51"/>
      <c r="J370" s="51"/>
      <c r="K370" s="51"/>
      <c r="L370" s="51"/>
      <c r="M370" s="51"/>
      <c r="N370" s="51"/>
      <c r="O370" s="51"/>
    </row>
    <row r="371" spans="1:15" x14ac:dyDescent="0.25">
      <c r="A371" s="2"/>
      <c r="C371" s="49"/>
      <c r="D371" s="49"/>
      <c r="E371" s="50"/>
      <c r="F371" s="49"/>
      <c r="G371" s="50"/>
      <c r="H371" s="51"/>
      <c r="I371" s="51"/>
      <c r="J371" s="51"/>
      <c r="K371" s="51"/>
      <c r="L371" s="51"/>
      <c r="M371" s="51"/>
      <c r="N371" s="51"/>
      <c r="O371" s="51"/>
    </row>
    <row r="372" spans="1:15" x14ac:dyDescent="0.25">
      <c r="A372" s="2"/>
      <c r="C372" s="49"/>
      <c r="D372" s="49"/>
      <c r="E372" s="50"/>
      <c r="F372" s="49"/>
      <c r="G372" s="50"/>
      <c r="H372" s="51"/>
      <c r="I372" s="51"/>
      <c r="J372" s="51"/>
      <c r="K372" s="51"/>
      <c r="L372" s="51"/>
      <c r="M372" s="51"/>
      <c r="N372" s="51"/>
      <c r="O372" s="51"/>
    </row>
    <row r="373" spans="1:15" x14ac:dyDescent="0.25">
      <c r="A373" s="2"/>
      <c r="C373" s="49"/>
      <c r="D373" s="49"/>
      <c r="E373" s="50"/>
      <c r="F373" s="49"/>
      <c r="G373" s="50"/>
      <c r="H373" s="51"/>
      <c r="I373" s="51"/>
      <c r="J373" s="51"/>
      <c r="K373" s="51"/>
      <c r="L373" s="51"/>
      <c r="M373" s="51"/>
      <c r="N373" s="51"/>
      <c r="O373" s="51"/>
    </row>
    <row r="374" spans="1:15" x14ac:dyDescent="0.25">
      <c r="A374" s="2"/>
      <c r="C374" s="49"/>
      <c r="D374" s="49"/>
      <c r="E374" s="50"/>
      <c r="F374" s="49"/>
      <c r="G374" s="50"/>
      <c r="H374" s="51"/>
      <c r="I374" s="51"/>
      <c r="J374" s="51"/>
      <c r="K374" s="51"/>
      <c r="L374" s="51"/>
      <c r="M374" s="51"/>
      <c r="N374" s="51"/>
      <c r="O374" s="51"/>
    </row>
    <row r="375" spans="1:15" x14ac:dyDescent="0.25">
      <c r="A375" s="2"/>
      <c r="C375" s="49"/>
      <c r="D375" s="49"/>
      <c r="E375" s="50"/>
      <c r="F375" s="49"/>
      <c r="G375" s="50"/>
      <c r="H375" s="51"/>
      <c r="I375" s="51"/>
      <c r="J375" s="51"/>
      <c r="K375" s="51"/>
      <c r="L375" s="51"/>
      <c r="M375" s="51"/>
      <c r="N375" s="51"/>
      <c r="O375" s="51"/>
    </row>
    <row r="376" spans="1:15" x14ac:dyDescent="0.25">
      <c r="A376" s="2"/>
      <c r="C376" s="49"/>
      <c r="D376" s="49"/>
      <c r="E376" s="50"/>
      <c r="F376" s="49"/>
      <c r="G376" s="50"/>
      <c r="H376" s="51"/>
      <c r="I376" s="51"/>
      <c r="J376" s="51"/>
      <c r="K376" s="51"/>
      <c r="L376" s="51"/>
      <c r="M376" s="51"/>
      <c r="N376" s="51"/>
      <c r="O376" s="51"/>
    </row>
    <row r="377" spans="1:15" x14ac:dyDescent="0.25">
      <c r="A377" s="2"/>
      <c r="C377" s="49"/>
      <c r="D377" s="49"/>
      <c r="E377" s="50"/>
      <c r="F377" s="49"/>
      <c r="G377" s="50"/>
      <c r="H377" s="51"/>
      <c r="I377" s="51"/>
      <c r="J377" s="51"/>
      <c r="K377" s="51"/>
      <c r="L377" s="51"/>
      <c r="M377" s="51"/>
      <c r="N377" s="51"/>
      <c r="O377" s="51"/>
    </row>
    <row r="378" spans="1:15" x14ac:dyDescent="0.25">
      <c r="A378" s="2"/>
      <c r="C378" s="49"/>
      <c r="D378" s="49"/>
      <c r="E378" s="50"/>
      <c r="F378" s="49"/>
      <c r="G378" s="50"/>
      <c r="H378" s="51"/>
      <c r="I378" s="51"/>
      <c r="J378" s="51"/>
      <c r="K378" s="51"/>
      <c r="L378" s="51"/>
      <c r="M378" s="51"/>
      <c r="N378" s="51"/>
      <c r="O378" s="51"/>
    </row>
    <row r="379" spans="1:15" x14ac:dyDescent="0.25">
      <c r="A379" s="2"/>
      <c r="C379" s="49"/>
      <c r="D379" s="49"/>
      <c r="E379" s="50"/>
      <c r="F379" s="49"/>
      <c r="G379" s="50"/>
      <c r="H379" s="51"/>
      <c r="I379" s="51"/>
      <c r="J379" s="51"/>
      <c r="K379" s="51"/>
      <c r="L379" s="51"/>
      <c r="M379" s="51"/>
      <c r="N379" s="51"/>
      <c r="O379" s="51"/>
    </row>
    <row r="380" spans="1:15" x14ac:dyDescent="0.25">
      <c r="A380" s="2"/>
      <c r="C380" s="49"/>
      <c r="D380" s="49"/>
      <c r="E380" s="50"/>
      <c r="F380" s="49"/>
      <c r="G380" s="50"/>
      <c r="H380" s="51"/>
      <c r="I380" s="51"/>
      <c r="J380" s="51"/>
      <c r="K380" s="51"/>
      <c r="L380" s="51"/>
      <c r="M380" s="51"/>
      <c r="N380" s="51"/>
      <c r="O380" s="51"/>
    </row>
    <row r="381" spans="1:15" x14ac:dyDescent="0.25">
      <c r="A381" s="2"/>
      <c r="C381" s="49"/>
      <c r="D381" s="49"/>
      <c r="E381" s="50"/>
      <c r="F381" s="49"/>
      <c r="G381" s="50"/>
      <c r="H381" s="51"/>
      <c r="I381" s="51"/>
      <c r="J381" s="51"/>
      <c r="K381" s="51"/>
      <c r="L381" s="51"/>
      <c r="M381" s="51"/>
      <c r="N381" s="51"/>
      <c r="O381" s="51"/>
    </row>
    <row r="382" spans="1:15" x14ac:dyDescent="0.25">
      <c r="A382" s="2"/>
      <c r="C382" s="49"/>
      <c r="D382" s="49"/>
      <c r="E382" s="50"/>
      <c r="F382" s="49"/>
      <c r="G382" s="50"/>
      <c r="H382" s="51"/>
      <c r="I382" s="51"/>
      <c r="J382" s="51"/>
      <c r="K382" s="51"/>
      <c r="L382" s="51"/>
      <c r="M382" s="51"/>
      <c r="N382" s="51"/>
      <c r="O382" s="51"/>
    </row>
    <row r="383" spans="1:15" x14ac:dyDescent="0.25">
      <c r="A383" s="2"/>
      <c r="C383" s="49"/>
      <c r="D383" s="49"/>
      <c r="E383" s="50"/>
      <c r="F383" s="49"/>
      <c r="G383" s="50"/>
      <c r="H383" s="51"/>
      <c r="I383" s="51"/>
      <c r="J383" s="51"/>
      <c r="K383" s="51"/>
      <c r="L383" s="51"/>
      <c r="M383" s="51"/>
      <c r="N383" s="51"/>
      <c r="O383" s="51"/>
    </row>
    <row r="384" spans="1:15" x14ac:dyDescent="0.25">
      <c r="A384" s="2"/>
      <c r="C384" s="49"/>
      <c r="D384" s="49"/>
      <c r="E384" s="50"/>
      <c r="F384" s="49"/>
      <c r="G384" s="50"/>
      <c r="H384" s="51"/>
      <c r="I384" s="51"/>
      <c r="J384" s="51"/>
      <c r="K384" s="51"/>
      <c r="L384" s="51"/>
      <c r="M384" s="51"/>
      <c r="N384" s="51"/>
      <c r="O384" s="51"/>
    </row>
    <row r="385" spans="1:15" x14ac:dyDescent="0.25">
      <c r="A385" s="2"/>
      <c r="C385" s="49"/>
      <c r="D385" s="49"/>
      <c r="E385" s="50"/>
      <c r="F385" s="49"/>
      <c r="G385" s="50"/>
      <c r="H385" s="51"/>
      <c r="I385" s="51"/>
      <c r="J385" s="51"/>
      <c r="K385" s="51"/>
      <c r="L385" s="51"/>
      <c r="M385" s="51"/>
      <c r="N385" s="51"/>
      <c r="O385" s="51"/>
    </row>
    <row r="386" spans="1:15" x14ac:dyDescent="0.25">
      <c r="A386" s="2"/>
      <c r="C386" s="49"/>
      <c r="D386" s="49"/>
      <c r="E386" s="50"/>
      <c r="F386" s="49"/>
      <c r="G386" s="50"/>
      <c r="H386" s="51"/>
      <c r="I386" s="51"/>
      <c r="J386" s="51"/>
      <c r="K386" s="51"/>
      <c r="L386" s="51"/>
      <c r="M386" s="51"/>
      <c r="N386" s="51"/>
      <c r="O386" s="51"/>
    </row>
    <row r="387" spans="1:15" x14ac:dyDescent="0.25">
      <c r="A387" s="2"/>
      <c r="C387" s="49"/>
      <c r="D387" s="49"/>
      <c r="E387" s="50"/>
      <c r="F387" s="49"/>
      <c r="G387" s="50"/>
      <c r="H387" s="51"/>
      <c r="I387" s="51"/>
      <c r="J387" s="51"/>
      <c r="K387" s="51"/>
      <c r="L387" s="51"/>
      <c r="M387" s="51"/>
      <c r="N387" s="51"/>
      <c r="O387" s="51"/>
    </row>
    <row r="388" spans="1:15" x14ac:dyDescent="0.25">
      <c r="A388" s="2"/>
      <c r="C388" s="49"/>
      <c r="D388" s="49"/>
      <c r="E388" s="50"/>
      <c r="F388" s="49"/>
      <c r="G388" s="50"/>
      <c r="H388" s="51"/>
      <c r="I388" s="51"/>
      <c r="J388" s="51"/>
      <c r="K388" s="51"/>
      <c r="L388" s="51"/>
      <c r="M388" s="51"/>
      <c r="N388" s="51"/>
      <c r="O388" s="51"/>
    </row>
    <row r="389" spans="1:15" x14ac:dyDescent="0.25">
      <c r="A389" s="2"/>
      <c r="C389" s="49"/>
      <c r="D389" s="49"/>
      <c r="E389" s="50"/>
      <c r="F389" s="49"/>
      <c r="G389" s="50"/>
      <c r="H389" s="51"/>
      <c r="I389" s="51"/>
      <c r="J389" s="51"/>
      <c r="K389" s="51"/>
      <c r="L389" s="51"/>
      <c r="M389" s="51"/>
      <c r="N389" s="51"/>
      <c r="O389" s="51"/>
    </row>
    <row r="390" spans="1:15" x14ac:dyDescent="0.25">
      <c r="A390" s="2"/>
      <c r="C390" s="49"/>
      <c r="D390" s="49"/>
      <c r="E390" s="50"/>
      <c r="F390" s="49"/>
      <c r="G390" s="50"/>
      <c r="H390" s="51"/>
      <c r="I390" s="51"/>
      <c r="J390" s="51"/>
      <c r="K390" s="51"/>
      <c r="L390" s="51"/>
      <c r="M390" s="51"/>
      <c r="N390" s="51"/>
      <c r="O390" s="51"/>
    </row>
    <row r="391" spans="1:15" x14ac:dyDescent="0.25">
      <c r="A391" s="2"/>
      <c r="C391" s="49"/>
      <c r="D391" s="49"/>
      <c r="E391" s="50"/>
      <c r="F391" s="49"/>
      <c r="G391" s="50"/>
      <c r="H391" s="51"/>
      <c r="I391" s="51"/>
      <c r="J391" s="51"/>
      <c r="K391" s="51"/>
      <c r="L391" s="51"/>
      <c r="M391" s="51"/>
      <c r="N391" s="51"/>
      <c r="O391" s="51"/>
    </row>
    <row r="392" spans="1:15" x14ac:dyDescent="0.25">
      <c r="A392" s="2"/>
      <c r="C392" s="49"/>
      <c r="D392" s="49"/>
      <c r="E392" s="50"/>
      <c r="F392" s="49"/>
      <c r="G392" s="50"/>
      <c r="H392" s="51"/>
      <c r="I392" s="51"/>
      <c r="J392" s="51"/>
      <c r="K392" s="51"/>
      <c r="L392" s="51"/>
      <c r="M392" s="51"/>
      <c r="N392" s="51"/>
      <c r="O392" s="51"/>
    </row>
    <row r="393" spans="1:15" x14ac:dyDescent="0.25">
      <c r="A393" s="2"/>
      <c r="C393" s="49"/>
      <c r="D393" s="49"/>
      <c r="E393" s="50"/>
      <c r="F393" s="49"/>
      <c r="G393" s="50"/>
      <c r="H393" s="51"/>
      <c r="I393" s="51"/>
      <c r="J393" s="51"/>
      <c r="K393" s="51"/>
      <c r="L393" s="51"/>
      <c r="M393" s="51"/>
      <c r="N393" s="51"/>
      <c r="O393" s="51"/>
    </row>
    <row r="394" spans="1:15" x14ac:dyDescent="0.25">
      <c r="A394" s="2"/>
      <c r="C394" s="49"/>
      <c r="D394" s="49"/>
      <c r="E394" s="50"/>
      <c r="F394" s="49"/>
      <c r="G394" s="50"/>
      <c r="H394" s="51"/>
      <c r="I394" s="51"/>
      <c r="J394" s="51"/>
      <c r="K394" s="51"/>
      <c r="L394" s="51"/>
      <c r="M394" s="51"/>
      <c r="N394" s="51"/>
      <c r="O394" s="51"/>
    </row>
    <row r="395" spans="1:15" x14ac:dyDescent="0.25">
      <c r="A395" s="2"/>
      <c r="C395" s="49"/>
      <c r="D395" s="49"/>
      <c r="E395" s="50"/>
      <c r="F395" s="49"/>
      <c r="G395" s="50"/>
      <c r="H395" s="51"/>
      <c r="I395" s="51"/>
      <c r="J395" s="51"/>
      <c r="K395" s="51"/>
      <c r="L395" s="51"/>
      <c r="M395" s="51"/>
      <c r="N395" s="51"/>
      <c r="O395" s="51"/>
    </row>
    <row r="396" spans="1:15" x14ac:dyDescent="0.25">
      <c r="A396" s="2"/>
      <c r="C396" s="49"/>
      <c r="D396" s="49"/>
      <c r="E396" s="50"/>
      <c r="F396" s="49"/>
      <c r="G396" s="50"/>
      <c r="H396" s="51"/>
      <c r="I396" s="51"/>
      <c r="J396" s="51"/>
      <c r="K396" s="51"/>
      <c r="L396" s="51"/>
      <c r="M396" s="51"/>
      <c r="N396" s="51"/>
      <c r="O396" s="51"/>
    </row>
    <row r="397" spans="1:15" x14ac:dyDescent="0.25">
      <c r="A397" s="2"/>
      <c r="C397" s="49"/>
      <c r="D397" s="49"/>
      <c r="E397" s="50"/>
      <c r="F397" s="49"/>
      <c r="G397" s="50"/>
      <c r="H397" s="51"/>
      <c r="I397" s="51"/>
      <c r="J397" s="51"/>
      <c r="K397" s="51"/>
      <c r="L397" s="51"/>
      <c r="M397" s="51"/>
      <c r="N397" s="51"/>
      <c r="O397" s="51"/>
    </row>
    <row r="398" spans="1:15" x14ac:dyDescent="0.25">
      <c r="A398" s="2"/>
      <c r="C398" s="49"/>
      <c r="D398" s="49"/>
      <c r="E398" s="50"/>
      <c r="F398" s="49"/>
      <c r="G398" s="50"/>
      <c r="H398" s="51"/>
      <c r="I398" s="51"/>
      <c r="J398" s="51"/>
      <c r="K398" s="51"/>
      <c r="L398" s="51"/>
      <c r="M398" s="51"/>
      <c r="N398" s="51"/>
      <c r="O398" s="51"/>
    </row>
    <row r="399" spans="1:15" x14ac:dyDescent="0.25">
      <c r="A399" s="2"/>
      <c r="C399" s="49"/>
      <c r="D399" s="49"/>
      <c r="E399" s="50"/>
      <c r="F399" s="49"/>
      <c r="G399" s="50"/>
      <c r="H399" s="51"/>
      <c r="I399" s="51"/>
      <c r="J399" s="51"/>
      <c r="K399" s="51"/>
      <c r="L399" s="51"/>
      <c r="M399" s="51"/>
      <c r="N399" s="51"/>
      <c r="O399" s="51"/>
    </row>
    <row r="400" spans="1:15" x14ac:dyDescent="0.25">
      <c r="A400" s="2"/>
      <c r="C400" s="49"/>
      <c r="D400" s="49"/>
      <c r="E400" s="50"/>
      <c r="F400" s="49"/>
      <c r="G400" s="50"/>
      <c r="H400" s="51"/>
      <c r="I400" s="51"/>
      <c r="J400" s="51"/>
      <c r="K400" s="51"/>
      <c r="L400" s="51"/>
      <c r="M400" s="51"/>
      <c r="N400" s="51"/>
      <c r="O400" s="51"/>
    </row>
    <row r="401" spans="1:15" x14ac:dyDescent="0.25">
      <c r="A401" s="2"/>
      <c r="C401" s="49"/>
      <c r="D401" s="49"/>
      <c r="E401" s="50"/>
      <c r="F401" s="49"/>
      <c r="G401" s="50"/>
      <c r="H401" s="51"/>
      <c r="I401" s="51"/>
      <c r="J401" s="51"/>
      <c r="K401" s="51"/>
      <c r="L401" s="51"/>
      <c r="M401" s="51"/>
      <c r="N401" s="51"/>
      <c r="O401" s="51"/>
    </row>
    <row r="402" spans="1:15" x14ac:dyDescent="0.25">
      <c r="A402" s="2"/>
      <c r="C402" s="49"/>
      <c r="D402" s="49"/>
      <c r="E402" s="50"/>
      <c r="F402" s="49"/>
      <c r="G402" s="50"/>
      <c r="H402" s="51"/>
      <c r="I402" s="51"/>
      <c r="J402" s="51"/>
      <c r="K402" s="51"/>
      <c r="L402" s="51"/>
      <c r="M402" s="51"/>
      <c r="N402" s="51"/>
      <c r="O402" s="51"/>
    </row>
    <row r="403" spans="1:15" x14ac:dyDescent="0.25">
      <c r="A403" s="2"/>
      <c r="C403" s="49"/>
      <c r="D403" s="49"/>
      <c r="E403" s="50"/>
      <c r="F403" s="49"/>
      <c r="G403" s="50"/>
      <c r="H403" s="51"/>
      <c r="I403" s="51"/>
      <c r="J403" s="51"/>
      <c r="K403" s="51"/>
      <c r="L403" s="51"/>
      <c r="M403" s="51"/>
      <c r="N403" s="51"/>
      <c r="O403" s="51"/>
    </row>
    <row r="404" spans="1:15" x14ac:dyDescent="0.25">
      <c r="A404" s="2"/>
      <c r="C404" s="49"/>
      <c r="D404" s="49"/>
      <c r="E404" s="50"/>
      <c r="F404" s="49"/>
      <c r="G404" s="50"/>
      <c r="H404" s="51"/>
      <c r="I404" s="51"/>
      <c r="J404" s="51"/>
      <c r="K404" s="51"/>
      <c r="L404" s="51"/>
      <c r="M404" s="51"/>
      <c r="N404" s="51"/>
      <c r="O404" s="51"/>
    </row>
    <row r="405" spans="1:15" x14ac:dyDescent="0.25">
      <c r="A405" s="2"/>
      <c r="C405" s="49"/>
      <c r="D405" s="49"/>
      <c r="E405" s="50"/>
      <c r="F405" s="49"/>
      <c r="G405" s="50"/>
      <c r="H405" s="51"/>
      <c r="I405" s="51"/>
      <c r="J405" s="51"/>
      <c r="K405" s="51"/>
      <c r="L405" s="51"/>
      <c r="M405" s="51"/>
      <c r="N405" s="51"/>
      <c r="O405" s="51"/>
    </row>
    <row r="406" spans="1:15" x14ac:dyDescent="0.25">
      <c r="A406" s="2"/>
      <c r="C406" s="49"/>
      <c r="D406" s="49"/>
      <c r="E406" s="50"/>
      <c r="F406" s="49"/>
      <c r="G406" s="50"/>
      <c r="H406" s="51"/>
      <c r="I406" s="51"/>
      <c r="J406" s="51"/>
      <c r="K406" s="51"/>
      <c r="L406" s="51"/>
      <c r="M406" s="51"/>
      <c r="N406" s="51"/>
      <c r="O406" s="51"/>
    </row>
    <row r="407" spans="1:15" x14ac:dyDescent="0.25">
      <c r="A407" s="2"/>
      <c r="C407" s="49"/>
      <c r="D407" s="49"/>
      <c r="E407" s="50"/>
      <c r="F407" s="49"/>
      <c r="G407" s="50"/>
      <c r="H407" s="51"/>
      <c r="I407" s="51"/>
      <c r="J407" s="51"/>
      <c r="K407" s="51"/>
      <c r="L407" s="51"/>
      <c r="M407" s="51"/>
      <c r="N407" s="51"/>
      <c r="O407" s="51"/>
    </row>
    <row r="408" spans="1:15" x14ac:dyDescent="0.25">
      <c r="A408" s="2"/>
      <c r="C408" s="49"/>
      <c r="D408" s="49"/>
      <c r="E408" s="50"/>
      <c r="F408" s="49"/>
      <c r="G408" s="50"/>
      <c r="H408" s="51"/>
      <c r="I408" s="51"/>
      <c r="J408" s="51"/>
      <c r="K408" s="51"/>
      <c r="L408" s="51"/>
      <c r="M408" s="51"/>
      <c r="N408" s="51"/>
      <c r="O408" s="51"/>
    </row>
    <row r="409" spans="1:15" x14ac:dyDescent="0.25">
      <c r="A409" s="2"/>
      <c r="C409" s="49"/>
      <c r="D409" s="49"/>
      <c r="E409" s="50"/>
      <c r="F409" s="49"/>
      <c r="G409" s="50"/>
      <c r="H409" s="51"/>
      <c r="I409" s="51"/>
      <c r="J409" s="51"/>
      <c r="K409" s="51"/>
      <c r="L409" s="51"/>
      <c r="M409" s="51"/>
      <c r="N409" s="51"/>
      <c r="O409" s="51"/>
    </row>
    <row r="410" spans="1:15" x14ac:dyDescent="0.25">
      <c r="A410" s="2"/>
      <c r="C410" s="49"/>
      <c r="D410" s="49"/>
      <c r="E410" s="50"/>
      <c r="F410" s="49"/>
      <c r="G410" s="50"/>
      <c r="H410" s="51"/>
      <c r="I410" s="51"/>
      <c r="J410" s="51"/>
      <c r="K410" s="51"/>
      <c r="L410" s="51"/>
      <c r="M410" s="51"/>
      <c r="N410" s="51"/>
      <c r="O410" s="51"/>
    </row>
    <row r="411" spans="1:15" x14ac:dyDescent="0.25">
      <c r="A411" s="2"/>
      <c r="C411" s="49"/>
      <c r="D411" s="49"/>
      <c r="E411" s="50"/>
      <c r="F411" s="49"/>
      <c r="G411" s="50"/>
      <c r="H411" s="51"/>
      <c r="I411" s="51"/>
      <c r="J411" s="51"/>
      <c r="K411" s="51"/>
      <c r="L411" s="51"/>
      <c r="M411" s="51"/>
      <c r="N411" s="51"/>
      <c r="O411" s="51"/>
    </row>
    <row r="412" spans="1:15" x14ac:dyDescent="0.25">
      <c r="A412" s="2"/>
      <c r="C412" s="49"/>
      <c r="D412" s="49"/>
      <c r="E412" s="50"/>
      <c r="F412" s="49"/>
      <c r="G412" s="50"/>
      <c r="H412" s="51"/>
      <c r="I412" s="51"/>
      <c r="J412" s="51"/>
      <c r="K412" s="51"/>
      <c r="L412" s="51"/>
      <c r="M412" s="51"/>
      <c r="N412" s="51"/>
      <c r="O412" s="51"/>
    </row>
    <row r="413" spans="1:15" x14ac:dyDescent="0.25">
      <c r="A413" s="2"/>
      <c r="C413" s="49"/>
      <c r="D413" s="49"/>
      <c r="E413" s="50"/>
      <c r="F413" s="49"/>
      <c r="G413" s="50"/>
      <c r="H413" s="51"/>
      <c r="I413" s="51"/>
      <c r="J413" s="51"/>
      <c r="K413" s="51"/>
      <c r="L413" s="51"/>
      <c r="M413" s="51"/>
      <c r="N413" s="51"/>
      <c r="O413" s="51"/>
    </row>
    <row r="414" spans="1:15" x14ac:dyDescent="0.25">
      <c r="A414" s="2"/>
      <c r="C414" s="49"/>
      <c r="D414" s="49"/>
      <c r="E414" s="50"/>
      <c r="F414" s="49"/>
      <c r="G414" s="50"/>
      <c r="H414" s="51"/>
      <c r="I414" s="51"/>
      <c r="J414" s="51"/>
      <c r="K414" s="51"/>
      <c r="L414" s="51"/>
      <c r="M414" s="51"/>
      <c r="N414" s="51"/>
      <c r="O414" s="51"/>
    </row>
    <row r="415" spans="1:15" x14ac:dyDescent="0.25">
      <c r="A415" s="2"/>
      <c r="C415" s="49"/>
      <c r="D415" s="49"/>
      <c r="E415" s="50"/>
      <c r="F415" s="49"/>
      <c r="G415" s="50"/>
      <c r="H415" s="51"/>
      <c r="I415" s="51"/>
      <c r="J415" s="51"/>
      <c r="K415" s="51"/>
      <c r="L415" s="51"/>
      <c r="M415" s="51"/>
      <c r="N415" s="51"/>
      <c r="O415" s="51"/>
    </row>
    <row r="416" spans="1:15" x14ac:dyDescent="0.25">
      <c r="A416" s="2"/>
      <c r="C416" s="49"/>
      <c r="D416" s="49"/>
      <c r="E416" s="50"/>
      <c r="F416" s="49"/>
      <c r="G416" s="50"/>
      <c r="H416" s="51"/>
      <c r="I416" s="51"/>
      <c r="J416" s="51"/>
      <c r="K416" s="51"/>
      <c r="L416" s="51"/>
      <c r="M416" s="51"/>
      <c r="N416" s="51"/>
      <c r="O416" s="51"/>
    </row>
    <row r="417" spans="1:15" x14ac:dyDescent="0.25">
      <c r="A417" s="2"/>
      <c r="C417" s="49"/>
      <c r="D417" s="49"/>
      <c r="E417" s="50"/>
      <c r="F417" s="49"/>
      <c r="G417" s="50"/>
      <c r="H417" s="51"/>
      <c r="I417" s="51"/>
      <c r="J417" s="51"/>
      <c r="K417" s="51"/>
      <c r="L417" s="51"/>
      <c r="M417" s="51"/>
      <c r="N417" s="51"/>
      <c r="O417" s="51"/>
    </row>
    <row r="418" spans="1:15" x14ac:dyDescent="0.25">
      <c r="A418" s="2"/>
      <c r="C418" s="49"/>
      <c r="D418" s="49"/>
      <c r="E418" s="50"/>
      <c r="F418" s="49"/>
      <c r="G418" s="50"/>
      <c r="H418" s="51"/>
      <c r="I418" s="51"/>
      <c r="J418" s="51"/>
      <c r="K418" s="51"/>
      <c r="L418" s="51"/>
      <c r="M418" s="51"/>
      <c r="N418" s="51"/>
      <c r="O418" s="51"/>
    </row>
    <row r="419" spans="1:15" x14ac:dyDescent="0.25">
      <c r="A419" s="2"/>
      <c r="C419" s="49"/>
      <c r="D419" s="49"/>
      <c r="E419" s="50"/>
      <c r="F419" s="49"/>
      <c r="G419" s="50"/>
      <c r="H419" s="51"/>
      <c r="I419" s="51"/>
      <c r="J419" s="51"/>
      <c r="K419" s="51"/>
      <c r="L419" s="51"/>
      <c r="M419" s="51"/>
      <c r="N419" s="51"/>
      <c r="O419" s="51"/>
    </row>
    <row r="420" spans="1:15" x14ac:dyDescent="0.25">
      <c r="A420" s="2"/>
      <c r="C420" s="49"/>
      <c r="D420" s="49"/>
      <c r="E420" s="50"/>
      <c r="F420" s="49"/>
      <c r="G420" s="50"/>
      <c r="H420" s="51"/>
      <c r="I420" s="51"/>
      <c r="J420" s="51"/>
      <c r="K420" s="51"/>
      <c r="L420" s="51"/>
      <c r="M420" s="51"/>
      <c r="N420" s="51"/>
      <c r="O420" s="51"/>
    </row>
    <row r="421" spans="1:15" x14ac:dyDescent="0.25">
      <c r="A421" s="2"/>
      <c r="C421" s="49"/>
      <c r="D421" s="49"/>
      <c r="E421" s="50"/>
      <c r="F421" s="49"/>
      <c r="G421" s="50"/>
      <c r="H421" s="51"/>
      <c r="I421" s="51"/>
      <c r="J421" s="51"/>
      <c r="K421" s="51"/>
      <c r="L421" s="51"/>
      <c r="M421" s="51"/>
      <c r="N421" s="51"/>
      <c r="O421" s="51"/>
    </row>
    <row r="422" spans="1:15" x14ac:dyDescent="0.25">
      <c r="A422" s="2"/>
      <c r="C422" s="49"/>
      <c r="D422" s="49"/>
      <c r="E422" s="50"/>
      <c r="F422" s="49"/>
      <c r="G422" s="50"/>
      <c r="H422" s="51"/>
      <c r="I422" s="51"/>
      <c r="J422" s="51"/>
      <c r="K422" s="51"/>
      <c r="L422" s="51"/>
      <c r="M422" s="51"/>
      <c r="N422" s="51"/>
      <c r="O422" s="51"/>
    </row>
    <row r="423" spans="1:15" x14ac:dyDescent="0.25">
      <c r="A423" s="2"/>
      <c r="C423" s="49"/>
      <c r="D423" s="49"/>
      <c r="E423" s="50"/>
      <c r="F423" s="49"/>
      <c r="G423" s="50"/>
      <c r="H423" s="51"/>
      <c r="I423" s="51"/>
      <c r="J423" s="51"/>
      <c r="K423" s="51"/>
      <c r="L423" s="51"/>
      <c r="M423" s="51"/>
      <c r="N423" s="51"/>
      <c r="O423" s="51"/>
    </row>
    <row r="424" spans="1:15" x14ac:dyDescent="0.25">
      <c r="A424" s="2"/>
      <c r="C424" s="49"/>
      <c r="D424" s="49"/>
      <c r="E424" s="50"/>
      <c r="F424" s="49"/>
      <c r="G424" s="50"/>
      <c r="H424" s="51"/>
      <c r="I424" s="51"/>
      <c r="J424" s="51"/>
      <c r="K424" s="51"/>
      <c r="L424" s="51"/>
      <c r="M424" s="51"/>
      <c r="N424" s="51"/>
      <c r="O424" s="51"/>
    </row>
    <row r="425" spans="1:15" x14ac:dyDescent="0.25">
      <c r="A425" s="2"/>
      <c r="C425" s="49"/>
      <c r="D425" s="49"/>
      <c r="E425" s="50"/>
      <c r="F425" s="49"/>
      <c r="G425" s="50"/>
      <c r="H425" s="51"/>
      <c r="I425" s="51"/>
      <c r="J425" s="51"/>
      <c r="K425" s="51"/>
      <c r="L425" s="51"/>
      <c r="M425" s="51"/>
      <c r="N425" s="51"/>
      <c r="O425" s="51"/>
    </row>
    <row r="426" spans="1:15" x14ac:dyDescent="0.25">
      <c r="A426" s="2"/>
      <c r="C426" s="49"/>
      <c r="D426" s="49"/>
      <c r="E426" s="50"/>
      <c r="F426" s="49"/>
      <c r="G426" s="50"/>
      <c r="H426" s="51"/>
      <c r="I426" s="51"/>
      <c r="J426" s="51"/>
      <c r="K426" s="51"/>
      <c r="L426" s="51"/>
      <c r="M426" s="51"/>
      <c r="N426" s="51"/>
      <c r="O426" s="51"/>
    </row>
    <row r="427" spans="1:15" x14ac:dyDescent="0.25">
      <c r="A427" s="2"/>
      <c r="C427" s="49"/>
      <c r="D427" s="49"/>
      <c r="E427" s="50"/>
      <c r="F427" s="49"/>
      <c r="G427" s="50"/>
      <c r="H427" s="51"/>
      <c r="I427" s="51"/>
      <c r="J427" s="51"/>
      <c r="K427" s="51"/>
      <c r="L427" s="51"/>
      <c r="M427" s="51"/>
      <c r="N427" s="51"/>
      <c r="O427" s="51"/>
    </row>
    <row r="428" spans="1:15" x14ac:dyDescent="0.25">
      <c r="A428" s="2"/>
      <c r="C428" s="49"/>
      <c r="D428" s="49"/>
      <c r="E428" s="50"/>
      <c r="F428" s="49"/>
      <c r="G428" s="50"/>
      <c r="H428" s="51"/>
      <c r="I428" s="51"/>
      <c r="J428" s="51"/>
      <c r="K428" s="51"/>
      <c r="L428" s="51"/>
      <c r="M428" s="51"/>
      <c r="N428" s="51"/>
      <c r="O428" s="51"/>
    </row>
    <row r="429" spans="1:15" x14ac:dyDescent="0.25">
      <c r="A429" s="2"/>
      <c r="C429" s="49"/>
      <c r="D429" s="49"/>
      <c r="E429" s="50"/>
      <c r="F429" s="49"/>
      <c r="G429" s="50"/>
      <c r="H429" s="51"/>
      <c r="I429" s="51"/>
      <c r="J429" s="51"/>
      <c r="K429" s="51"/>
      <c r="L429" s="51"/>
      <c r="M429" s="51"/>
      <c r="N429" s="51"/>
      <c r="O429" s="51"/>
    </row>
    <row r="430" spans="1:15" x14ac:dyDescent="0.25">
      <c r="A430" s="2"/>
      <c r="C430" s="49"/>
      <c r="D430" s="49"/>
      <c r="E430" s="50"/>
      <c r="F430" s="49"/>
      <c r="G430" s="50"/>
      <c r="H430" s="51"/>
      <c r="I430" s="51"/>
      <c r="J430" s="51"/>
      <c r="K430" s="51"/>
      <c r="L430" s="51"/>
      <c r="M430" s="51"/>
      <c r="N430" s="51"/>
      <c r="O430" s="51"/>
    </row>
    <row r="431" spans="1:15" x14ac:dyDescent="0.25">
      <c r="A431" s="2"/>
      <c r="C431" s="49"/>
      <c r="D431" s="49"/>
      <c r="E431" s="50"/>
      <c r="F431" s="49"/>
      <c r="G431" s="50"/>
      <c r="H431" s="51"/>
      <c r="I431" s="51"/>
      <c r="J431" s="51"/>
      <c r="K431" s="51"/>
      <c r="L431" s="51"/>
      <c r="M431" s="51"/>
      <c r="N431" s="51"/>
      <c r="O431" s="51"/>
    </row>
    <row r="432" spans="1:15" x14ac:dyDescent="0.25">
      <c r="A432" s="2"/>
      <c r="C432" s="49"/>
      <c r="D432" s="49"/>
      <c r="E432" s="50"/>
      <c r="F432" s="49"/>
      <c r="G432" s="50"/>
      <c r="H432" s="51"/>
      <c r="I432" s="51"/>
      <c r="J432" s="51"/>
      <c r="K432" s="51"/>
      <c r="L432" s="51"/>
      <c r="M432" s="51"/>
      <c r="N432" s="51"/>
      <c r="O432" s="51"/>
    </row>
    <row r="433" spans="1:15" x14ac:dyDescent="0.25">
      <c r="A433" s="2"/>
      <c r="C433" s="49"/>
      <c r="D433" s="49"/>
      <c r="E433" s="50"/>
      <c r="F433" s="49"/>
      <c r="G433" s="50"/>
      <c r="H433" s="51"/>
      <c r="I433" s="51"/>
      <c r="J433" s="51"/>
      <c r="K433" s="51"/>
      <c r="L433" s="51"/>
      <c r="M433" s="51"/>
      <c r="N433" s="51"/>
      <c r="O433" s="51"/>
    </row>
    <row r="434" spans="1:15" x14ac:dyDescent="0.25">
      <c r="A434" s="2"/>
      <c r="C434" s="49"/>
      <c r="D434" s="49"/>
      <c r="E434" s="50"/>
      <c r="F434" s="49"/>
      <c r="G434" s="50"/>
      <c r="H434" s="51"/>
      <c r="I434" s="51"/>
      <c r="J434" s="51"/>
      <c r="K434" s="51"/>
      <c r="L434" s="51"/>
      <c r="M434" s="51"/>
      <c r="N434" s="51"/>
      <c r="O434" s="51"/>
    </row>
    <row r="435" spans="1:15" x14ac:dyDescent="0.25">
      <c r="A435" s="2"/>
      <c r="C435" s="49"/>
      <c r="D435" s="49"/>
      <c r="E435" s="50"/>
      <c r="F435" s="49"/>
      <c r="G435" s="50"/>
      <c r="H435" s="51"/>
      <c r="I435" s="51"/>
      <c r="J435" s="51"/>
      <c r="K435" s="51"/>
      <c r="L435" s="51"/>
      <c r="M435" s="51"/>
      <c r="N435" s="51"/>
      <c r="O435" s="51"/>
    </row>
    <row r="436" spans="1:15" x14ac:dyDescent="0.25">
      <c r="A436" s="2"/>
      <c r="C436" s="49"/>
      <c r="D436" s="49"/>
      <c r="E436" s="50"/>
      <c r="F436" s="49"/>
      <c r="G436" s="50"/>
      <c r="H436" s="51"/>
      <c r="I436" s="51"/>
      <c r="J436" s="51"/>
      <c r="K436" s="51"/>
      <c r="L436" s="51"/>
      <c r="M436" s="51"/>
      <c r="N436" s="51"/>
      <c r="O436" s="51"/>
    </row>
    <row r="437" spans="1:15" x14ac:dyDescent="0.25">
      <c r="A437" s="2"/>
      <c r="C437" s="49"/>
      <c r="D437" s="49"/>
      <c r="E437" s="50"/>
      <c r="F437" s="49"/>
      <c r="G437" s="50"/>
      <c r="H437" s="51"/>
      <c r="I437" s="51"/>
      <c r="J437" s="51"/>
      <c r="K437" s="51"/>
      <c r="L437" s="51"/>
      <c r="M437" s="51"/>
      <c r="N437" s="51"/>
      <c r="O437" s="51"/>
    </row>
    <row r="438" spans="1:15" x14ac:dyDescent="0.25">
      <c r="A438" s="2"/>
      <c r="C438" s="49"/>
      <c r="D438" s="49"/>
      <c r="E438" s="50"/>
      <c r="F438" s="49"/>
      <c r="G438" s="50"/>
      <c r="H438" s="51"/>
      <c r="I438" s="51"/>
      <c r="J438" s="51"/>
      <c r="K438" s="51"/>
      <c r="L438" s="51"/>
      <c r="M438" s="51"/>
      <c r="N438" s="51"/>
      <c r="O438" s="51"/>
    </row>
    <row r="439" spans="1:15" x14ac:dyDescent="0.25">
      <c r="A439" s="2"/>
      <c r="C439" s="49"/>
      <c r="D439" s="49"/>
      <c r="E439" s="50"/>
      <c r="F439" s="49"/>
      <c r="G439" s="50"/>
      <c r="H439" s="51"/>
      <c r="I439" s="51"/>
      <c r="J439" s="51"/>
      <c r="K439" s="51"/>
      <c r="L439" s="51"/>
      <c r="M439" s="51"/>
      <c r="N439" s="51"/>
      <c r="O439" s="51"/>
    </row>
    <row r="440" spans="1:15" x14ac:dyDescent="0.25">
      <c r="A440" s="2"/>
      <c r="C440" s="49"/>
      <c r="D440" s="49"/>
      <c r="E440" s="50"/>
      <c r="F440" s="49"/>
      <c r="G440" s="50"/>
      <c r="H440" s="51"/>
      <c r="I440" s="51"/>
      <c r="J440" s="51"/>
      <c r="K440" s="51"/>
      <c r="L440" s="51"/>
      <c r="M440" s="51"/>
      <c r="N440" s="51"/>
      <c r="O440" s="51"/>
    </row>
    <row r="441" spans="1:15" x14ac:dyDescent="0.25">
      <c r="A441" s="2"/>
      <c r="C441" s="49"/>
      <c r="D441" s="49"/>
      <c r="E441" s="50"/>
      <c r="F441" s="49"/>
      <c r="G441" s="50"/>
      <c r="H441" s="51"/>
      <c r="I441" s="51"/>
      <c r="J441" s="51"/>
      <c r="K441" s="51"/>
      <c r="L441" s="51"/>
      <c r="M441" s="51"/>
      <c r="N441" s="51"/>
      <c r="O441" s="51"/>
    </row>
    <row r="442" spans="1:15" x14ac:dyDescent="0.25">
      <c r="A442" s="2"/>
      <c r="C442" s="49"/>
      <c r="D442" s="49"/>
      <c r="E442" s="50"/>
      <c r="F442" s="49"/>
      <c r="G442" s="50"/>
      <c r="H442" s="51"/>
      <c r="I442" s="51"/>
      <c r="J442" s="51"/>
      <c r="K442" s="51"/>
      <c r="L442" s="51"/>
      <c r="M442" s="51"/>
      <c r="N442" s="51"/>
      <c r="O442" s="51"/>
    </row>
    <row r="443" spans="1:15" x14ac:dyDescent="0.25">
      <c r="A443" s="2"/>
      <c r="C443" s="49"/>
      <c r="D443" s="49"/>
      <c r="E443" s="50"/>
      <c r="F443" s="49"/>
      <c r="G443" s="50"/>
      <c r="H443" s="51"/>
      <c r="I443" s="51"/>
      <c r="J443" s="51"/>
      <c r="K443" s="51"/>
      <c r="L443" s="51"/>
      <c r="M443" s="51"/>
      <c r="N443" s="51"/>
      <c r="O443" s="51"/>
    </row>
    <row r="444" spans="1:15" x14ac:dyDescent="0.25">
      <c r="A444" s="2"/>
      <c r="C444" s="49"/>
      <c r="D444" s="49"/>
      <c r="E444" s="50"/>
      <c r="F444" s="49"/>
      <c r="G444" s="50"/>
      <c r="H444" s="51"/>
      <c r="I444" s="51"/>
      <c r="J444" s="51"/>
      <c r="K444" s="51"/>
      <c r="L444" s="51"/>
      <c r="M444" s="51"/>
      <c r="N444" s="51"/>
      <c r="O444" s="51"/>
    </row>
    <row r="445" spans="1:15" x14ac:dyDescent="0.25">
      <c r="A445" s="2"/>
      <c r="C445" s="49"/>
      <c r="D445" s="49"/>
      <c r="E445" s="50"/>
      <c r="F445" s="49"/>
      <c r="G445" s="50"/>
      <c r="H445" s="51"/>
      <c r="I445" s="51"/>
      <c r="J445" s="51"/>
      <c r="K445" s="51"/>
      <c r="L445" s="51"/>
      <c r="M445" s="51"/>
      <c r="N445" s="51"/>
      <c r="O445" s="51"/>
    </row>
    <row r="446" spans="1:15" x14ac:dyDescent="0.25">
      <c r="A446" s="2"/>
      <c r="C446" s="49"/>
      <c r="D446" s="49"/>
      <c r="E446" s="50"/>
      <c r="F446" s="49"/>
      <c r="G446" s="50"/>
      <c r="H446" s="51"/>
      <c r="I446" s="51"/>
      <c r="J446" s="51"/>
      <c r="K446" s="51"/>
      <c r="L446" s="51"/>
      <c r="M446" s="51"/>
      <c r="N446" s="51"/>
      <c r="O446" s="51"/>
    </row>
    <row r="447" spans="1:15" x14ac:dyDescent="0.25">
      <c r="A447" s="2"/>
      <c r="C447" s="49"/>
      <c r="D447" s="49"/>
      <c r="E447" s="50"/>
      <c r="F447" s="49"/>
      <c r="G447" s="50"/>
      <c r="H447" s="51"/>
      <c r="I447" s="51"/>
      <c r="J447" s="51"/>
      <c r="K447" s="51"/>
      <c r="L447" s="51"/>
      <c r="M447" s="51"/>
      <c r="N447" s="51"/>
      <c r="O447" s="51"/>
    </row>
    <row r="448" spans="1:15" x14ac:dyDescent="0.25">
      <c r="A448" s="2"/>
      <c r="C448" s="49"/>
      <c r="D448" s="49"/>
      <c r="E448" s="50"/>
      <c r="F448" s="49"/>
      <c r="G448" s="50"/>
      <c r="H448" s="51"/>
      <c r="I448" s="51"/>
      <c r="J448" s="51"/>
      <c r="K448" s="51"/>
      <c r="L448" s="51"/>
      <c r="M448" s="51"/>
      <c r="N448" s="51"/>
      <c r="O448" s="51"/>
    </row>
    <row r="449" spans="1:15" x14ac:dyDescent="0.25">
      <c r="A449" s="2"/>
      <c r="C449" s="49"/>
      <c r="D449" s="49"/>
      <c r="E449" s="50"/>
      <c r="F449" s="49"/>
      <c r="G449" s="50"/>
      <c r="H449" s="51"/>
      <c r="I449" s="51"/>
      <c r="J449" s="51"/>
      <c r="K449" s="51"/>
      <c r="L449" s="51"/>
      <c r="M449" s="51"/>
      <c r="N449" s="51"/>
      <c r="O449" s="51"/>
    </row>
    <row r="450" spans="1:15" x14ac:dyDescent="0.25">
      <c r="A450" s="2"/>
      <c r="C450" s="49"/>
      <c r="D450" s="49"/>
      <c r="E450" s="50"/>
      <c r="F450" s="49"/>
      <c r="G450" s="50"/>
      <c r="H450" s="51"/>
      <c r="I450" s="51"/>
      <c r="J450" s="51"/>
      <c r="K450" s="51"/>
      <c r="L450" s="51"/>
      <c r="M450" s="51"/>
      <c r="N450" s="51"/>
      <c r="O450" s="51"/>
    </row>
    <row r="451" spans="1:15" x14ac:dyDescent="0.25">
      <c r="A451" s="2"/>
      <c r="C451" s="49"/>
      <c r="D451" s="49"/>
      <c r="E451" s="50"/>
      <c r="F451" s="49"/>
      <c r="G451" s="50"/>
      <c r="H451" s="51"/>
      <c r="I451" s="51"/>
      <c r="J451" s="51"/>
      <c r="K451" s="51"/>
      <c r="L451" s="51"/>
      <c r="M451" s="51"/>
      <c r="N451" s="51"/>
      <c r="O451" s="51"/>
    </row>
    <row r="452" spans="1:15" x14ac:dyDescent="0.25">
      <c r="A452" s="2"/>
      <c r="C452" s="49"/>
      <c r="D452" s="49"/>
      <c r="E452" s="50"/>
      <c r="F452" s="49"/>
      <c r="G452" s="50"/>
      <c r="H452" s="51"/>
      <c r="I452" s="51"/>
      <c r="J452" s="51"/>
      <c r="K452" s="51"/>
      <c r="L452" s="51"/>
      <c r="M452" s="51"/>
      <c r="N452" s="51"/>
      <c r="O452" s="51"/>
    </row>
    <row r="453" spans="1:15" x14ac:dyDescent="0.25">
      <c r="A453" s="2"/>
      <c r="C453" s="49"/>
      <c r="D453" s="49"/>
      <c r="E453" s="50"/>
      <c r="F453" s="49"/>
      <c r="G453" s="50"/>
      <c r="H453" s="51"/>
      <c r="I453" s="51"/>
      <c r="J453" s="51"/>
      <c r="K453" s="51"/>
      <c r="L453" s="51"/>
      <c r="M453" s="51"/>
      <c r="N453" s="51"/>
      <c r="O453" s="51"/>
    </row>
    <row r="454" spans="1:15" x14ac:dyDescent="0.25">
      <c r="A454" s="2"/>
      <c r="C454" s="49"/>
      <c r="D454" s="49"/>
      <c r="E454" s="50"/>
      <c r="F454" s="49"/>
      <c r="G454" s="50"/>
      <c r="H454" s="51"/>
      <c r="I454" s="51"/>
      <c r="J454" s="51"/>
      <c r="K454" s="51"/>
      <c r="L454" s="51"/>
      <c r="M454" s="51"/>
      <c r="N454" s="51"/>
      <c r="O454" s="51"/>
    </row>
    <row r="455" spans="1:15" x14ac:dyDescent="0.25">
      <c r="A455" s="2"/>
      <c r="C455" s="49"/>
      <c r="D455" s="49"/>
      <c r="E455" s="50"/>
      <c r="F455" s="49"/>
      <c r="G455" s="50"/>
      <c r="H455" s="51"/>
      <c r="I455" s="51"/>
      <c r="J455" s="51"/>
      <c r="K455" s="51"/>
      <c r="L455" s="51"/>
      <c r="M455" s="51"/>
      <c r="N455" s="51"/>
      <c r="O455" s="51"/>
    </row>
    <row r="456" spans="1:15" x14ac:dyDescent="0.25">
      <c r="A456" s="2"/>
      <c r="C456" s="49"/>
      <c r="D456" s="49"/>
      <c r="E456" s="50"/>
      <c r="F456" s="49"/>
      <c r="G456" s="50"/>
      <c r="H456" s="51"/>
      <c r="I456" s="51"/>
      <c r="J456" s="51"/>
      <c r="K456" s="51"/>
      <c r="L456" s="51"/>
      <c r="M456" s="51"/>
      <c r="N456" s="51"/>
      <c r="O456" s="51"/>
    </row>
    <row r="457" spans="1:15" x14ac:dyDescent="0.25">
      <c r="A457" s="2"/>
      <c r="C457" s="49"/>
      <c r="D457" s="49"/>
      <c r="E457" s="50"/>
      <c r="F457" s="49"/>
      <c r="G457" s="50"/>
      <c r="H457" s="51"/>
      <c r="I457" s="51"/>
      <c r="J457" s="51"/>
      <c r="K457" s="51"/>
      <c r="L457" s="51"/>
      <c r="M457" s="51"/>
      <c r="N457" s="51"/>
      <c r="O457" s="51"/>
    </row>
    <row r="458" spans="1:15" x14ac:dyDescent="0.25">
      <c r="A458" s="2"/>
      <c r="C458" s="49"/>
      <c r="D458" s="49"/>
      <c r="E458" s="50"/>
      <c r="F458" s="49"/>
      <c r="G458" s="50"/>
      <c r="H458" s="51"/>
      <c r="I458" s="51"/>
      <c r="J458" s="51"/>
      <c r="K458" s="51"/>
      <c r="L458" s="51"/>
      <c r="M458" s="51"/>
      <c r="N458" s="51"/>
      <c r="O458" s="51"/>
    </row>
    <row r="459" spans="1:15" x14ac:dyDescent="0.25">
      <c r="A459" s="2"/>
      <c r="C459" s="49"/>
      <c r="D459" s="49"/>
      <c r="E459" s="50"/>
      <c r="F459" s="49"/>
      <c r="G459" s="50"/>
      <c r="H459" s="51"/>
      <c r="I459" s="51"/>
      <c r="J459" s="51"/>
      <c r="K459" s="51"/>
      <c r="L459" s="51"/>
      <c r="M459" s="51"/>
      <c r="N459" s="51"/>
      <c r="O459" s="51"/>
    </row>
    <row r="460" spans="1:15" x14ac:dyDescent="0.25">
      <c r="A460" s="2"/>
      <c r="C460" s="49"/>
      <c r="D460" s="49"/>
      <c r="E460" s="50"/>
      <c r="F460" s="49"/>
      <c r="G460" s="50"/>
      <c r="H460" s="51"/>
      <c r="I460" s="51"/>
      <c r="J460" s="51"/>
      <c r="K460" s="51"/>
      <c r="L460" s="51"/>
      <c r="M460" s="51"/>
      <c r="N460" s="51"/>
      <c r="O460" s="51"/>
    </row>
    <row r="461" spans="1:15" x14ac:dyDescent="0.25">
      <c r="A461" s="2"/>
      <c r="C461" s="49"/>
      <c r="D461" s="49"/>
      <c r="E461" s="50"/>
      <c r="F461" s="49"/>
      <c r="G461" s="50"/>
      <c r="H461" s="51"/>
      <c r="I461" s="51"/>
      <c r="J461" s="51"/>
      <c r="K461" s="51"/>
      <c r="L461" s="51"/>
      <c r="M461" s="51"/>
      <c r="N461" s="51"/>
      <c r="O461" s="51"/>
    </row>
    <row r="462" spans="1:15" x14ac:dyDescent="0.25">
      <c r="A462" s="2"/>
      <c r="C462" s="49"/>
      <c r="D462" s="49"/>
      <c r="E462" s="50"/>
      <c r="F462" s="49"/>
      <c r="G462" s="50"/>
      <c r="H462" s="51"/>
      <c r="I462" s="51"/>
      <c r="J462" s="51"/>
      <c r="K462" s="51"/>
      <c r="L462" s="51"/>
      <c r="M462" s="51"/>
      <c r="N462" s="51"/>
      <c r="O462" s="51"/>
    </row>
    <row r="463" spans="1:15" x14ac:dyDescent="0.25">
      <c r="A463" s="2"/>
      <c r="C463" s="49"/>
      <c r="D463" s="49"/>
      <c r="E463" s="50"/>
      <c r="F463" s="49"/>
      <c r="G463" s="50"/>
      <c r="H463" s="51"/>
      <c r="I463" s="51"/>
      <c r="J463" s="51"/>
      <c r="K463" s="51"/>
      <c r="L463" s="51"/>
      <c r="M463" s="51"/>
      <c r="N463" s="51"/>
      <c r="O463" s="51"/>
    </row>
    <row r="464" spans="1:15" x14ac:dyDescent="0.25">
      <c r="A464" s="2"/>
      <c r="C464" s="49"/>
      <c r="D464" s="49"/>
      <c r="E464" s="50"/>
      <c r="F464" s="49"/>
      <c r="G464" s="50"/>
      <c r="H464" s="51"/>
      <c r="I464" s="51"/>
      <c r="J464" s="51"/>
      <c r="K464" s="51"/>
      <c r="L464" s="51"/>
      <c r="M464" s="51"/>
      <c r="N464" s="51"/>
      <c r="O464" s="51"/>
    </row>
    <row r="465" spans="1:15" x14ac:dyDescent="0.25">
      <c r="A465" s="2"/>
      <c r="C465" s="49"/>
      <c r="D465" s="49"/>
      <c r="E465" s="50"/>
      <c r="F465" s="49"/>
      <c r="G465" s="50"/>
      <c r="H465" s="51"/>
      <c r="I465" s="51"/>
      <c r="J465" s="51"/>
      <c r="K465" s="51"/>
      <c r="L465" s="51"/>
      <c r="M465" s="51"/>
      <c r="N465" s="51"/>
      <c r="O465" s="51"/>
    </row>
    <row r="466" spans="1:15" x14ac:dyDescent="0.25">
      <c r="A466" s="2"/>
      <c r="C466" s="49"/>
      <c r="D466" s="49"/>
      <c r="E466" s="50"/>
      <c r="F466" s="49"/>
      <c r="G466" s="50"/>
      <c r="H466" s="51"/>
      <c r="I466" s="51"/>
      <c r="J466" s="51"/>
      <c r="K466" s="51"/>
      <c r="L466" s="51"/>
      <c r="M466" s="51"/>
      <c r="N466" s="51"/>
      <c r="O466" s="51"/>
    </row>
    <row r="467" spans="1:15" x14ac:dyDescent="0.25">
      <c r="A467" s="2"/>
      <c r="C467" s="49"/>
      <c r="D467" s="49"/>
      <c r="E467" s="50"/>
      <c r="F467" s="49"/>
      <c r="G467" s="50"/>
      <c r="H467" s="51"/>
      <c r="I467" s="51"/>
      <c r="J467" s="51"/>
      <c r="K467" s="51"/>
      <c r="L467" s="51"/>
      <c r="M467" s="51"/>
      <c r="N467" s="51"/>
      <c r="O467" s="51"/>
    </row>
    <row r="468" spans="1:15" x14ac:dyDescent="0.25">
      <c r="A468" s="2"/>
      <c r="C468" s="49"/>
      <c r="D468" s="49"/>
      <c r="E468" s="50"/>
      <c r="F468" s="49"/>
      <c r="G468" s="50"/>
      <c r="H468" s="51"/>
      <c r="I468" s="51"/>
      <c r="J468" s="51"/>
      <c r="K468" s="51"/>
      <c r="L468" s="51"/>
      <c r="M468" s="51"/>
      <c r="N468" s="51"/>
      <c r="O468" s="51"/>
    </row>
    <row r="469" spans="1:15" x14ac:dyDescent="0.25">
      <c r="A469" s="2"/>
      <c r="C469" s="49"/>
      <c r="D469" s="49"/>
      <c r="E469" s="50"/>
      <c r="F469" s="49"/>
      <c r="G469" s="50"/>
      <c r="H469" s="51"/>
      <c r="I469" s="51"/>
      <c r="J469" s="51"/>
      <c r="K469" s="51"/>
      <c r="L469" s="51"/>
      <c r="M469" s="51"/>
      <c r="N469" s="51"/>
      <c r="O469" s="51"/>
    </row>
    <row r="470" spans="1:15" x14ac:dyDescent="0.25">
      <c r="A470" s="2"/>
      <c r="C470" s="49"/>
      <c r="D470" s="49"/>
      <c r="E470" s="50"/>
      <c r="F470" s="49"/>
      <c r="G470" s="50"/>
      <c r="H470" s="51"/>
      <c r="I470" s="51"/>
      <c r="J470" s="51"/>
      <c r="K470" s="51"/>
      <c r="L470" s="51"/>
      <c r="M470" s="51"/>
      <c r="N470" s="51"/>
      <c r="O470" s="51"/>
    </row>
    <row r="471" spans="1:15" x14ac:dyDescent="0.25">
      <c r="A471" s="2"/>
      <c r="C471" s="49"/>
      <c r="D471" s="49"/>
      <c r="E471" s="50"/>
      <c r="F471" s="49"/>
      <c r="G471" s="50"/>
      <c r="H471" s="51"/>
      <c r="I471" s="51"/>
      <c r="J471" s="51"/>
      <c r="K471" s="51"/>
      <c r="L471" s="51"/>
      <c r="M471" s="51"/>
      <c r="N471" s="51"/>
      <c r="O471" s="51"/>
    </row>
    <row r="472" spans="1:15" x14ac:dyDescent="0.25">
      <c r="A472" s="2"/>
      <c r="C472" s="49"/>
      <c r="D472" s="49"/>
      <c r="E472" s="50"/>
      <c r="F472" s="49"/>
      <c r="G472" s="50"/>
      <c r="H472" s="51"/>
      <c r="I472" s="51"/>
      <c r="J472" s="51"/>
      <c r="K472" s="51"/>
      <c r="L472" s="51"/>
      <c r="M472" s="51"/>
      <c r="N472" s="51"/>
      <c r="O472" s="51"/>
    </row>
    <row r="473" spans="1:15" x14ac:dyDescent="0.25">
      <c r="A473" s="2"/>
      <c r="C473" s="49"/>
      <c r="D473" s="49"/>
      <c r="E473" s="50"/>
      <c r="F473" s="49"/>
      <c r="G473" s="50"/>
      <c r="H473" s="51"/>
      <c r="I473" s="51"/>
      <c r="J473" s="51"/>
      <c r="K473" s="51"/>
      <c r="L473" s="51"/>
      <c r="M473" s="51"/>
      <c r="N473" s="51"/>
      <c r="O473" s="51"/>
    </row>
    <row r="474" spans="1:15" x14ac:dyDescent="0.25">
      <c r="A474" s="2"/>
      <c r="C474" s="49"/>
      <c r="D474" s="49"/>
      <c r="E474" s="50"/>
      <c r="F474" s="49"/>
      <c r="G474" s="50"/>
      <c r="H474" s="51"/>
      <c r="I474" s="51"/>
      <c r="J474" s="51"/>
      <c r="K474" s="51"/>
      <c r="L474" s="51"/>
      <c r="M474" s="51"/>
      <c r="N474" s="51"/>
      <c r="O474" s="51"/>
    </row>
    <row r="475" spans="1:15" x14ac:dyDescent="0.25">
      <c r="A475" s="2"/>
      <c r="C475" s="49"/>
      <c r="D475" s="49"/>
      <c r="E475" s="50"/>
      <c r="F475" s="49"/>
      <c r="G475" s="50"/>
      <c r="H475" s="51"/>
      <c r="I475" s="51"/>
      <c r="J475" s="51"/>
      <c r="K475" s="51"/>
      <c r="L475" s="51"/>
      <c r="M475" s="51"/>
      <c r="N475" s="51"/>
      <c r="O475" s="51"/>
    </row>
    <row r="476" spans="1:15" x14ac:dyDescent="0.25">
      <c r="A476" s="2"/>
      <c r="C476" s="49"/>
      <c r="D476" s="49"/>
      <c r="E476" s="50"/>
      <c r="F476" s="49"/>
      <c r="G476" s="50"/>
      <c r="H476" s="51"/>
      <c r="I476" s="51"/>
      <c r="J476" s="51"/>
      <c r="K476" s="51"/>
      <c r="L476" s="51"/>
      <c r="M476" s="51"/>
      <c r="N476" s="51"/>
      <c r="O476" s="51"/>
    </row>
    <row r="477" spans="1:15" x14ac:dyDescent="0.25">
      <c r="A477" s="2"/>
      <c r="C477" s="49"/>
      <c r="D477" s="49"/>
      <c r="E477" s="50"/>
      <c r="F477" s="49"/>
      <c r="G477" s="50"/>
      <c r="H477" s="51"/>
      <c r="I477" s="51"/>
      <c r="J477" s="51"/>
      <c r="K477" s="51"/>
      <c r="L477" s="51"/>
      <c r="M477" s="51"/>
      <c r="N477" s="51"/>
      <c r="O477" s="51"/>
    </row>
    <row r="478" spans="1:15" x14ac:dyDescent="0.25">
      <c r="A478" s="2"/>
      <c r="C478" s="49"/>
      <c r="D478" s="49"/>
      <c r="E478" s="50"/>
      <c r="F478" s="49"/>
      <c r="G478" s="50"/>
      <c r="H478" s="51"/>
      <c r="I478" s="51"/>
      <c r="J478" s="51"/>
      <c r="K478" s="51"/>
      <c r="L478" s="51"/>
      <c r="M478" s="51"/>
      <c r="N478" s="51"/>
      <c r="O478" s="51"/>
    </row>
    <row r="479" spans="1:15" x14ac:dyDescent="0.25">
      <c r="A479" s="2"/>
      <c r="C479" s="49"/>
      <c r="D479" s="49"/>
      <c r="E479" s="50"/>
      <c r="F479" s="49"/>
      <c r="G479" s="50"/>
      <c r="H479" s="51"/>
      <c r="I479" s="51"/>
      <c r="J479" s="51"/>
      <c r="K479" s="51"/>
      <c r="L479" s="51"/>
      <c r="M479" s="51"/>
      <c r="N479" s="51"/>
      <c r="O479" s="51"/>
    </row>
    <row r="480" spans="1:15" x14ac:dyDescent="0.25">
      <c r="A480" s="2"/>
      <c r="C480" s="49"/>
      <c r="D480" s="49"/>
      <c r="E480" s="50"/>
      <c r="F480" s="49"/>
      <c r="G480" s="50"/>
      <c r="H480" s="51"/>
      <c r="I480" s="51"/>
      <c r="J480" s="51"/>
      <c r="K480" s="51"/>
      <c r="L480" s="51"/>
      <c r="M480" s="51"/>
      <c r="N480" s="51"/>
      <c r="O480" s="51"/>
    </row>
    <row r="481" spans="1:15" x14ac:dyDescent="0.25">
      <c r="A481" s="2"/>
      <c r="C481" s="49"/>
      <c r="D481" s="49"/>
      <c r="E481" s="50"/>
      <c r="F481" s="49"/>
      <c r="G481" s="50"/>
      <c r="H481" s="51"/>
      <c r="I481" s="51"/>
      <c r="J481" s="51"/>
      <c r="K481" s="51"/>
      <c r="L481" s="51"/>
      <c r="M481" s="51"/>
      <c r="N481" s="51"/>
      <c r="O481" s="51"/>
    </row>
    <row r="482" spans="1:15" x14ac:dyDescent="0.25">
      <c r="A482" s="2"/>
      <c r="C482" s="49"/>
      <c r="D482" s="49"/>
      <c r="E482" s="50"/>
      <c r="F482" s="49"/>
      <c r="G482" s="50"/>
      <c r="H482" s="51"/>
      <c r="I482" s="51"/>
      <c r="J482" s="51"/>
      <c r="K482" s="51"/>
      <c r="L482" s="51"/>
      <c r="M482" s="51"/>
      <c r="N482" s="51"/>
      <c r="O482" s="51"/>
    </row>
    <row r="483" spans="1:15" x14ac:dyDescent="0.25">
      <c r="A483" s="2"/>
      <c r="C483" s="49"/>
      <c r="D483" s="49"/>
      <c r="E483" s="50"/>
      <c r="F483" s="49"/>
      <c r="G483" s="50"/>
      <c r="H483" s="51"/>
      <c r="I483" s="51"/>
      <c r="J483" s="51"/>
      <c r="K483" s="51"/>
      <c r="L483" s="51"/>
      <c r="M483" s="51"/>
      <c r="N483" s="51"/>
      <c r="O483" s="51"/>
    </row>
    <row r="484" spans="1:15" x14ac:dyDescent="0.25">
      <c r="A484" s="2"/>
      <c r="C484" s="49"/>
      <c r="D484" s="49"/>
      <c r="E484" s="50"/>
      <c r="F484" s="49"/>
      <c r="G484" s="50"/>
      <c r="H484" s="51"/>
      <c r="I484" s="51"/>
      <c r="J484" s="51"/>
      <c r="K484" s="51"/>
      <c r="L484" s="51"/>
      <c r="M484" s="51"/>
      <c r="N484" s="51"/>
      <c r="O484" s="51"/>
    </row>
    <row r="485" spans="1:15" x14ac:dyDescent="0.25">
      <c r="A485" s="2"/>
      <c r="C485" s="49"/>
      <c r="D485" s="49"/>
      <c r="E485" s="50"/>
      <c r="F485" s="49"/>
      <c r="G485" s="50"/>
      <c r="H485" s="51"/>
      <c r="I485" s="51"/>
      <c r="J485" s="51"/>
      <c r="K485" s="51"/>
      <c r="L485" s="51"/>
      <c r="M485" s="51"/>
      <c r="N485" s="51"/>
      <c r="O485" s="51"/>
    </row>
    <row r="486" spans="1:15" x14ac:dyDescent="0.25">
      <c r="A486" s="2"/>
      <c r="C486" s="49"/>
      <c r="D486" s="49"/>
      <c r="E486" s="50"/>
      <c r="F486" s="49"/>
      <c r="G486" s="50"/>
      <c r="H486" s="51"/>
      <c r="I486" s="51"/>
      <c r="J486" s="51"/>
      <c r="K486" s="51"/>
      <c r="L486" s="51"/>
      <c r="M486" s="51"/>
      <c r="N486" s="51"/>
      <c r="O486" s="51"/>
    </row>
    <row r="487" spans="1:15" x14ac:dyDescent="0.25">
      <c r="A487" s="2"/>
      <c r="C487" s="49"/>
      <c r="D487" s="49"/>
      <c r="E487" s="50"/>
      <c r="F487" s="49"/>
      <c r="G487" s="50"/>
      <c r="H487" s="51"/>
      <c r="I487" s="51"/>
      <c r="J487" s="51"/>
      <c r="K487" s="51"/>
      <c r="L487" s="51"/>
      <c r="M487" s="51"/>
      <c r="N487" s="51"/>
      <c r="O487" s="51"/>
    </row>
    <row r="488" spans="1:15" x14ac:dyDescent="0.25">
      <c r="A488" s="2"/>
      <c r="C488" s="49"/>
      <c r="D488" s="49"/>
      <c r="E488" s="50"/>
      <c r="F488" s="49"/>
      <c r="G488" s="50"/>
      <c r="H488" s="51"/>
      <c r="I488" s="51"/>
      <c r="J488" s="51"/>
      <c r="K488" s="51"/>
      <c r="L488" s="51"/>
      <c r="M488" s="51"/>
      <c r="N488" s="51"/>
      <c r="O488" s="51"/>
    </row>
    <row r="489" spans="1:15" x14ac:dyDescent="0.25">
      <c r="A489" s="2"/>
      <c r="C489" s="49"/>
      <c r="D489" s="49"/>
      <c r="E489" s="50"/>
      <c r="F489" s="49"/>
      <c r="G489" s="50"/>
      <c r="H489" s="51"/>
      <c r="I489" s="51"/>
      <c r="J489" s="51"/>
      <c r="K489" s="51"/>
      <c r="L489" s="51"/>
      <c r="M489" s="51"/>
      <c r="N489" s="51"/>
      <c r="O489" s="51"/>
    </row>
    <row r="490" spans="1:15" x14ac:dyDescent="0.25">
      <c r="A490" s="2"/>
      <c r="C490" s="49"/>
      <c r="D490" s="49"/>
      <c r="E490" s="50"/>
      <c r="F490" s="49"/>
      <c r="G490" s="50"/>
      <c r="H490" s="51"/>
      <c r="I490" s="51"/>
      <c r="J490" s="51"/>
      <c r="K490" s="51"/>
      <c r="L490" s="51"/>
      <c r="M490" s="51"/>
      <c r="N490" s="51"/>
      <c r="O490" s="51"/>
    </row>
    <row r="491" spans="1:15" x14ac:dyDescent="0.25">
      <c r="A491" s="2"/>
      <c r="C491" s="49"/>
      <c r="D491" s="49"/>
      <c r="E491" s="50"/>
      <c r="F491" s="49"/>
      <c r="G491" s="50"/>
      <c r="H491" s="51"/>
      <c r="I491" s="51"/>
      <c r="J491" s="51"/>
      <c r="K491" s="51"/>
      <c r="L491" s="51"/>
      <c r="M491" s="51"/>
      <c r="N491" s="51"/>
      <c r="O491" s="51"/>
    </row>
    <row r="492" spans="1:15" x14ac:dyDescent="0.25">
      <c r="A492" s="2"/>
      <c r="C492" s="49"/>
      <c r="D492" s="49"/>
      <c r="E492" s="50"/>
      <c r="F492" s="49"/>
      <c r="G492" s="50"/>
      <c r="H492" s="51"/>
      <c r="I492" s="51"/>
      <c r="J492" s="51"/>
      <c r="K492" s="51"/>
      <c r="L492" s="51"/>
      <c r="M492" s="51"/>
      <c r="N492" s="51"/>
      <c r="O492" s="51"/>
    </row>
    <row r="493" spans="1:15" x14ac:dyDescent="0.25">
      <c r="A493" s="2"/>
      <c r="C493" s="49"/>
      <c r="D493" s="49"/>
      <c r="E493" s="50"/>
      <c r="F493" s="49"/>
      <c r="G493" s="50"/>
      <c r="H493" s="51"/>
      <c r="I493" s="51"/>
      <c r="J493" s="51"/>
      <c r="K493" s="51"/>
      <c r="L493" s="51"/>
      <c r="M493" s="51"/>
      <c r="N493" s="51"/>
      <c r="O493" s="51"/>
    </row>
    <row r="494" spans="1:15" x14ac:dyDescent="0.25">
      <c r="A494" s="2"/>
      <c r="C494" s="49"/>
      <c r="D494" s="49"/>
      <c r="E494" s="50"/>
      <c r="F494" s="49"/>
      <c r="G494" s="50"/>
      <c r="H494" s="51"/>
      <c r="I494" s="51"/>
      <c r="J494" s="51"/>
      <c r="K494" s="51"/>
      <c r="L494" s="51"/>
      <c r="M494" s="51"/>
      <c r="N494" s="51"/>
      <c r="O494" s="51"/>
    </row>
    <row r="495" spans="1:15" x14ac:dyDescent="0.25">
      <c r="A495" s="2"/>
      <c r="C495" s="49"/>
      <c r="D495" s="49"/>
      <c r="E495" s="50"/>
      <c r="F495" s="49"/>
      <c r="G495" s="50"/>
      <c r="H495" s="51"/>
      <c r="I495" s="51"/>
      <c r="J495" s="51"/>
      <c r="K495" s="51"/>
      <c r="L495" s="51"/>
      <c r="M495" s="51"/>
      <c r="N495" s="51"/>
      <c r="O495" s="51"/>
    </row>
    <row r="496" spans="1:15" x14ac:dyDescent="0.25">
      <c r="A496" s="2"/>
      <c r="C496" s="49"/>
      <c r="D496" s="49"/>
      <c r="E496" s="50"/>
      <c r="F496" s="49"/>
      <c r="G496" s="50"/>
      <c r="H496" s="51"/>
      <c r="I496" s="51"/>
      <c r="J496" s="51"/>
      <c r="K496" s="51"/>
      <c r="L496" s="51"/>
      <c r="M496" s="51"/>
      <c r="N496" s="51"/>
      <c r="O496" s="51"/>
    </row>
    <row r="497" spans="1:15" x14ac:dyDescent="0.25">
      <c r="A497" s="2"/>
      <c r="C497" s="49"/>
      <c r="D497" s="49"/>
      <c r="E497" s="50"/>
      <c r="F497" s="49"/>
      <c r="G497" s="50"/>
      <c r="H497" s="51"/>
      <c r="I497" s="51"/>
      <c r="J497" s="51"/>
      <c r="K497" s="51"/>
      <c r="L497" s="51"/>
      <c r="M497" s="51"/>
      <c r="N497" s="51"/>
      <c r="O497" s="51"/>
    </row>
    <row r="498" spans="1:15" x14ac:dyDescent="0.25">
      <c r="A498" s="2"/>
      <c r="C498" s="49"/>
      <c r="D498" s="49"/>
      <c r="E498" s="50"/>
      <c r="F498" s="49"/>
      <c r="G498" s="50"/>
      <c r="H498" s="51"/>
      <c r="I498" s="51"/>
      <c r="J498" s="51"/>
      <c r="K498" s="51"/>
      <c r="L498" s="51"/>
      <c r="M498" s="51"/>
      <c r="N498" s="51"/>
      <c r="O498" s="51"/>
    </row>
    <row r="499" spans="1:15" x14ac:dyDescent="0.25">
      <c r="A499" s="2"/>
      <c r="C499" s="49"/>
      <c r="D499" s="49"/>
      <c r="E499" s="50"/>
      <c r="F499" s="49"/>
      <c r="G499" s="50"/>
      <c r="H499" s="51"/>
      <c r="I499" s="51"/>
      <c r="J499" s="51"/>
      <c r="K499" s="51"/>
      <c r="L499" s="51"/>
      <c r="M499" s="51"/>
      <c r="N499" s="51"/>
      <c r="O499" s="51"/>
    </row>
    <row r="500" spans="1:15" x14ac:dyDescent="0.25">
      <c r="A500" s="2"/>
      <c r="C500" s="49"/>
      <c r="D500" s="49"/>
      <c r="E500" s="50"/>
      <c r="F500" s="49"/>
      <c r="G500" s="50"/>
      <c r="H500" s="51"/>
      <c r="I500" s="51"/>
      <c r="J500" s="51"/>
      <c r="K500" s="51"/>
      <c r="L500" s="51"/>
      <c r="M500" s="51"/>
      <c r="N500" s="51"/>
      <c r="O500" s="51"/>
    </row>
    <row r="501" spans="1:15" x14ac:dyDescent="0.25">
      <c r="A501" s="2"/>
      <c r="C501" s="49"/>
      <c r="D501" s="49"/>
      <c r="E501" s="50"/>
      <c r="F501" s="49"/>
      <c r="G501" s="50"/>
      <c r="H501" s="51"/>
      <c r="I501" s="51"/>
      <c r="J501" s="51"/>
      <c r="K501" s="51"/>
      <c r="L501" s="51"/>
      <c r="M501" s="51"/>
      <c r="N501" s="51"/>
      <c r="O501" s="51"/>
    </row>
    <row r="502" spans="1:15" x14ac:dyDescent="0.25">
      <c r="A502" s="2"/>
      <c r="C502" s="49"/>
      <c r="D502" s="49"/>
      <c r="E502" s="50"/>
      <c r="F502" s="49"/>
      <c r="G502" s="50"/>
      <c r="H502" s="51"/>
      <c r="I502" s="51"/>
      <c r="J502" s="51"/>
      <c r="K502" s="51"/>
      <c r="L502" s="51"/>
      <c r="M502" s="51"/>
      <c r="N502" s="51"/>
      <c r="O502" s="51"/>
    </row>
    <row r="503" spans="1:15" x14ac:dyDescent="0.25">
      <c r="A503" s="2"/>
      <c r="C503" s="49"/>
      <c r="D503" s="49"/>
      <c r="E503" s="50"/>
      <c r="F503" s="49"/>
      <c r="G503" s="50"/>
      <c r="H503" s="51"/>
      <c r="I503" s="51"/>
      <c r="J503" s="51"/>
      <c r="K503" s="51"/>
      <c r="L503" s="51"/>
      <c r="M503" s="51"/>
      <c r="N503" s="51"/>
      <c r="O503" s="51"/>
    </row>
    <row r="504" spans="1:15" x14ac:dyDescent="0.25">
      <c r="A504" s="2"/>
      <c r="C504" s="49"/>
      <c r="D504" s="49"/>
      <c r="E504" s="50"/>
      <c r="F504" s="49"/>
      <c r="G504" s="50"/>
      <c r="H504" s="51"/>
      <c r="I504" s="51"/>
      <c r="J504" s="51"/>
      <c r="K504" s="51"/>
      <c r="L504" s="51"/>
      <c r="M504" s="51"/>
      <c r="N504" s="51"/>
      <c r="O504" s="51"/>
    </row>
    <row r="505" spans="1:15" x14ac:dyDescent="0.25">
      <c r="A505" s="2"/>
      <c r="C505" s="49"/>
      <c r="D505" s="49"/>
      <c r="E505" s="50"/>
      <c r="F505" s="49"/>
      <c r="G505" s="50"/>
      <c r="H505" s="51"/>
      <c r="I505" s="51"/>
      <c r="J505" s="51"/>
      <c r="K505" s="51"/>
      <c r="L505" s="51"/>
      <c r="M505" s="51"/>
      <c r="N505" s="51"/>
      <c r="O505" s="51"/>
    </row>
    <row r="506" spans="1:15" x14ac:dyDescent="0.25">
      <c r="A506" s="2"/>
      <c r="C506" s="49"/>
      <c r="D506" s="49"/>
      <c r="E506" s="50"/>
      <c r="F506" s="49"/>
      <c r="G506" s="50"/>
      <c r="H506" s="51"/>
      <c r="I506" s="51"/>
      <c r="J506" s="51"/>
      <c r="K506" s="51"/>
      <c r="L506" s="51"/>
      <c r="M506" s="51"/>
      <c r="N506" s="51"/>
      <c r="O506" s="51"/>
    </row>
    <row r="507" spans="1:15" x14ac:dyDescent="0.25">
      <c r="A507" s="2"/>
      <c r="C507" s="49"/>
      <c r="D507" s="49"/>
      <c r="E507" s="50"/>
      <c r="F507" s="49"/>
      <c r="G507" s="50"/>
      <c r="H507" s="51"/>
      <c r="I507" s="51"/>
      <c r="J507" s="51"/>
      <c r="K507" s="51"/>
      <c r="L507" s="51"/>
      <c r="M507" s="51"/>
      <c r="N507" s="51"/>
      <c r="O507" s="51"/>
    </row>
    <row r="508" spans="1:15" x14ac:dyDescent="0.25">
      <c r="A508" s="2"/>
      <c r="C508" s="49"/>
      <c r="D508" s="49"/>
      <c r="E508" s="50"/>
      <c r="F508" s="49"/>
      <c r="G508" s="50"/>
      <c r="H508" s="51"/>
      <c r="I508" s="51"/>
      <c r="J508" s="51"/>
      <c r="K508" s="51"/>
      <c r="L508" s="51"/>
      <c r="M508" s="51"/>
      <c r="N508" s="51"/>
      <c r="O508" s="51"/>
    </row>
    <row r="509" spans="1:15" x14ac:dyDescent="0.25">
      <c r="A509" s="2"/>
      <c r="C509" s="49"/>
      <c r="D509" s="49"/>
      <c r="E509" s="50"/>
      <c r="F509" s="49"/>
      <c r="G509" s="50"/>
      <c r="H509" s="51"/>
      <c r="I509" s="51"/>
      <c r="J509" s="51"/>
      <c r="K509" s="51"/>
      <c r="L509" s="51"/>
      <c r="M509" s="51"/>
      <c r="N509" s="51"/>
      <c r="O509" s="51"/>
    </row>
    <row r="510" spans="1:15" x14ac:dyDescent="0.25">
      <c r="A510" s="2"/>
      <c r="C510" s="49"/>
      <c r="D510" s="49"/>
      <c r="E510" s="50"/>
      <c r="F510" s="49"/>
      <c r="G510" s="50"/>
      <c r="H510" s="51"/>
      <c r="I510" s="51"/>
      <c r="J510" s="51"/>
      <c r="K510" s="51"/>
      <c r="L510" s="51"/>
      <c r="M510" s="51"/>
      <c r="N510" s="51"/>
      <c r="O510" s="51"/>
    </row>
    <row r="511" spans="1:15" x14ac:dyDescent="0.25">
      <c r="A511" s="2"/>
      <c r="C511" s="49"/>
      <c r="D511" s="49"/>
      <c r="E511" s="50"/>
      <c r="F511" s="49"/>
      <c r="G511" s="50"/>
      <c r="H511" s="51"/>
      <c r="I511" s="51"/>
      <c r="J511" s="51"/>
      <c r="K511" s="51"/>
      <c r="L511" s="51"/>
      <c r="M511" s="51"/>
      <c r="N511" s="51"/>
      <c r="O511" s="51"/>
    </row>
    <row r="512" spans="1:15" x14ac:dyDescent="0.25">
      <c r="A512" s="2"/>
      <c r="C512" s="49"/>
      <c r="D512" s="49"/>
      <c r="E512" s="50"/>
      <c r="F512" s="49"/>
      <c r="G512" s="50"/>
      <c r="H512" s="51"/>
      <c r="I512" s="51"/>
      <c r="J512" s="51"/>
      <c r="K512" s="51"/>
      <c r="L512" s="51"/>
      <c r="M512" s="51"/>
      <c r="N512" s="51"/>
      <c r="O512" s="51"/>
    </row>
    <row r="513" spans="1:15" x14ac:dyDescent="0.25">
      <c r="A513" s="2"/>
      <c r="C513" s="49"/>
      <c r="D513" s="49"/>
      <c r="E513" s="50"/>
      <c r="F513" s="49"/>
      <c r="G513" s="50"/>
      <c r="H513" s="51"/>
      <c r="I513" s="51"/>
      <c r="J513" s="51"/>
      <c r="K513" s="51"/>
      <c r="L513" s="51"/>
      <c r="M513" s="51"/>
      <c r="N513" s="51"/>
      <c r="O513" s="51"/>
    </row>
    <row r="514" spans="1:15" x14ac:dyDescent="0.25">
      <c r="A514" s="2"/>
      <c r="C514" s="49"/>
      <c r="D514" s="49"/>
      <c r="E514" s="50"/>
      <c r="F514" s="49"/>
      <c r="G514" s="50"/>
      <c r="H514" s="51"/>
      <c r="I514" s="51"/>
      <c r="J514" s="51"/>
      <c r="K514" s="51"/>
      <c r="L514" s="51"/>
      <c r="M514" s="51"/>
      <c r="N514" s="51"/>
      <c r="O514" s="51"/>
    </row>
    <row r="515" spans="1:15" x14ac:dyDescent="0.25">
      <c r="A515" s="2"/>
      <c r="C515" s="49"/>
      <c r="D515" s="49"/>
      <c r="E515" s="50"/>
      <c r="F515" s="49"/>
      <c r="G515" s="50"/>
      <c r="H515" s="51"/>
      <c r="I515" s="51"/>
      <c r="J515" s="51"/>
      <c r="K515" s="51"/>
      <c r="L515" s="51"/>
      <c r="M515" s="51"/>
      <c r="N515" s="51"/>
      <c r="O515" s="51"/>
    </row>
    <row r="516" spans="1:15" x14ac:dyDescent="0.25">
      <c r="A516" s="2"/>
      <c r="C516" s="49"/>
      <c r="D516" s="49"/>
      <c r="E516" s="50"/>
      <c r="F516" s="49"/>
      <c r="G516" s="50"/>
      <c r="H516" s="51"/>
      <c r="I516" s="51"/>
      <c r="J516" s="51"/>
      <c r="K516" s="51"/>
      <c r="L516" s="51"/>
      <c r="M516" s="51"/>
      <c r="N516" s="51"/>
      <c r="O516" s="51"/>
    </row>
    <row r="517" spans="1:15" x14ac:dyDescent="0.25">
      <c r="A517" s="2"/>
      <c r="C517" s="49"/>
      <c r="D517" s="49"/>
      <c r="E517" s="50"/>
      <c r="F517" s="49"/>
      <c r="G517" s="50"/>
      <c r="H517" s="51"/>
      <c r="I517" s="51"/>
      <c r="J517" s="51"/>
      <c r="K517" s="51"/>
      <c r="L517" s="51"/>
      <c r="M517" s="51"/>
      <c r="N517" s="51"/>
      <c r="O517" s="51"/>
    </row>
    <row r="518" spans="1:15" x14ac:dyDescent="0.25">
      <c r="A518" s="2"/>
      <c r="C518" s="49"/>
      <c r="D518" s="49"/>
      <c r="E518" s="50"/>
      <c r="F518" s="49"/>
      <c r="G518" s="50"/>
      <c r="H518" s="51"/>
      <c r="I518" s="51"/>
      <c r="J518" s="51"/>
      <c r="K518" s="51"/>
      <c r="L518" s="51"/>
      <c r="M518" s="51"/>
      <c r="N518" s="51"/>
      <c r="O518" s="51"/>
    </row>
    <row r="519" spans="1:15" x14ac:dyDescent="0.25">
      <c r="A519" s="2"/>
      <c r="C519" s="49"/>
      <c r="D519" s="49"/>
      <c r="E519" s="50"/>
      <c r="F519" s="49"/>
      <c r="G519" s="50"/>
      <c r="H519" s="51"/>
      <c r="I519" s="51"/>
      <c r="J519" s="51"/>
      <c r="K519" s="51"/>
      <c r="L519" s="51"/>
      <c r="M519" s="51"/>
      <c r="N519" s="51"/>
      <c r="O519" s="51"/>
    </row>
    <row r="520" spans="1:15" x14ac:dyDescent="0.25">
      <c r="A520" s="2"/>
      <c r="C520" s="49"/>
      <c r="D520" s="49"/>
      <c r="E520" s="50"/>
      <c r="F520" s="49"/>
      <c r="G520" s="50"/>
      <c r="H520" s="51"/>
      <c r="I520" s="51"/>
      <c r="J520" s="51"/>
      <c r="K520" s="51"/>
      <c r="L520" s="51"/>
      <c r="M520" s="51"/>
      <c r="N520" s="51"/>
      <c r="O520" s="51"/>
    </row>
    <row r="521" spans="1:15" x14ac:dyDescent="0.25">
      <c r="A521" s="2"/>
      <c r="C521" s="49"/>
      <c r="D521" s="49"/>
      <c r="E521" s="50"/>
      <c r="F521" s="49"/>
      <c r="G521" s="50"/>
      <c r="H521" s="51"/>
      <c r="I521" s="51"/>
      <c r="J521" s="51"/>
      <c r="K521" s="51"/>
      <c r="L521" s="51"/>
      <c r="M521" s="51"/>
      <c r="N521" s="51"/>
      <c r="O521" s="51"/>
    </row>
    <row r="522" spans="1:15" x14ac:dyDescent="0.25">
      <c r="A522" s="2"/>
      <c r="C522" s="49"/>
      <c r="D522" s="49"/>
      <c r="E522" s="50"/>
      <c r="F522" s="49"/>
      <c r="G522" s="50"/>
      <c r="H522" s="51"/>
      <c r="I522" s="51"/>
      <c r="J522" s="51"/>
      <c r="K522" s="51"/>
      <c r="L522" s="51"/>
      <c r="M522" s="51"/>
      <c r="N522" s="51"/>
      <c r="O522" s="51"/>
    </row>
    <row r="523" spans="1:15" x14ac:dyDescent="0.25">
      <c r="A523" s="2"/>
      <c r="C523" s="49"/>
      <c r="D523" s="49"/>
      <c r="E523" s="50"/>
      <c r="F523" s="49"/>
      <c r="H523" s="51"/>
      <c r="I523" s="51"/>
      <c r="J523" s="51"/>
      <c r="K523" s="51"/>
      <c r="L523" s="51"/>
      <c r="M523" s="51"/>
      <c r="N523" s="51"/>
      <c r="O523" s="51"/>
    </row>
    <row r="524" spans="1:15" x14ac:dyDescent="0.25">
      <c r="A524" s="2"/>
      <c r="H524" s="51"/>
      <c r="I524" s="51"/>
      <c r="J524" s="51"/>
      <c r="K524" s="51"/>
      <c r="L524" s="51"/>
      <c r="M524" s="51"/>
      <c r="N524" s="51"/>
      <c r="O524" s="51"/>
    </row>
    <row r="525" spans="1:15" x14ac:dyDescent="0.25">
      <c r="A525" s="2"/>
      <c r="H525" s="51"/>
      <c r="I525" s="51"/>
      <c r="J525" s="51"/>
      <c r="K525" s="51"/>
      <c r="L525" s="51"/>
      <c r="M525" s="51"/>
      <c r="N525" s="51"/>
      <c r="O525" s="51"/>
    </row>
    <row r="526" spans="1:15" x14ac:dyDescent="0.25">
      <c r="A526" s="2"/>
      <c r="H526" s="51"/>
      <c r="I526" s="51"/>
      <c r="J526" s="51"/>
      <c r="K526" s="51"/>
      <c r="L526" s="51"/>
      <c r="M526" s="51"/>
      <c r="N526" s="51"/>
      <c r="O526" s="51"/>
    </row>
    <row r="527" spans="1:15" x14ac:dyDescent="0.25">
      <c r="A527" s="2"/>
      <c r="H527" s="51"/>
      <c r="I527" s="51"/>
      <c r="J527" s="51"/>
      <c r="K527" s="51"/>
      <c r="L527" s="51"/>
      <c r="M527" s="51"/>
      <c r="N527" s="51"/>
      <c r="O527" s="51"/>
    </row>
    <row r="528" spans="1:15" x14ac:dyDescent="0.25">
      <c r="A528" s="2"/>
      <c r="H528" s="51"/>
      <c r="I528" s="51"/>
      <c r="J528" s="51"/>
      <c r="K528" s="51"/>
      <c r="L528" s="51"/>
      <c r="M528" s="51"/>
      <c r="N528" s="51"/>
      <c r="O528" s="51"/>
    </row>
    <row r="529" spans="1:15" x14ac:dyDescent="0.25">
      <c r="A529" s="2"/>
      <c r="H529" s="51"/>
      <c r="I529" s="51"/>
      <c r="J529" s="51"/>
      <c r="K529" s="51"/>
      <c r="L529" s="51"/>
      <c r="M529" s="51"/>
      <c r="N529" s="51"/>
      <c r="O529" s="51"/>
    </row>
    <row r="530" spans="1:15" x14ac:dyDescent="0.25">
      <c r="A530" s="2"/>
      <c r="H530" s="51"/>
      <c r="I530" s="51"/>
      <c r="J530" s="51"/>
      <c r="K530" s="51"/>
      <c r="L530" s="51"/>
      <c r="M530" s="51"/>
      <c r="N530" s="51"/>
      <c r="O530" s="51"/>
    </row>
    <row r="531" spans="1:15" x14ac:dyDescent="0.25">
      <c r="A531" s="2"/>
      <c r="H531" s="51"/>
      <c r="I531" s="51"/>
      <c r="J531" s="51"/>
      <c r="K531" s="51"/>
      <c r="L531" s="51"/>
      <c r="M531" s="51"/>
      <c r="N531" s="51"/>
      <c r="O531" s="51"/>
    </row>
    <row r="532" spans="1:15" x14ac:dyDescent="0.25">
      <c r="A532" s="2"/>
      <c r="H532" s="51"/>
      <c r="I532" s="51"/>
      <c r="J532" s="51"/>
      <c r="K532" s="51"/>
      <c r="L532" s="51"/>
      <c r="M532" s="51"/>
      <c r="N532" s="51"/>
      <c r="O532" s="51"/>
    </row>
    <row r="533" spans="1:15" x14ac:dyDescent="0.25">
      <c r="A533" s="2"/>
      <c r="H533" s="51"/>
      <c r="I533" s="51"/>
      <c r="J533" s="51"/>
      <c r="K533" s="51"/>
      <c r="L533" s="51"/>
      <c r="M533" s="51"/>
      <c r="N533" s="51"/>
      <c r="O533" s="51"/>
    </row>
    <row r="534" spans="1:15" x14ac:dyDescent="0.25">
      <c r="A534" s="2"/>
      <c r="H534" s="51"/>
      <c r="I534" s="51"/>
      <c r="J534" s="51"/>
      <c r="K534" s="51"/>
      <c r="L534" s="51"/>
      <c r="M534" s="51"/>
      <c r="N534" s="51"/>
      <c r="O534" s="51"/>
    </row>
    <row r="535" spans="1:15" x14ac:dyDescent="0.25">
      <c r="A535" s="2"/>
      <c r="H535" s="51"/>
      <c r="I535" s="51"/>
      <c r="J535" s="51"/>
      <c r="K535" s="51"/>
      <c r="L535" s="51"/>
      <c r="M535" s="51"/>
      <c r="N535" s="51"/>
      <c r="O535" s="51"/>
    </row>
    <row r="536" spans="1:15" x14ac:dyDescent="0.25">
      <c r="A536" s="2"/>
      <c r="H536" s="51"/>
      <c r="I536" s="51"/>
      <c r="J536" s="51"/>
      <c r="K536" s="51"/>
      <c r="L536" s="51"/>
      <c r="M536" s="51"/>
      <c r="N536" s="51"/>
      <c r="O536" s="51"/>
    </row>
    <row r="537" spans="1:15" x14ac:dyDescent="0.25">
      <c r="A537" s="2"/>
      <c r="H537" s="51"/>
      <c r="I537" s="51"/>
      <c r="J537" s="51"/>
      <c r="K537" s="51"/>
      <c r="L537" s="51"/>
      <c r="M537" s="51"/>
      <c r="N537" s="51"/>
      <c r="O537" s="51"/>
    </row>
    <row r="538" spans="1:15" x14ac:dyDescent="0.25">
      <c r="A538" s="2"/>
      <c r="H538" s="51"/>
      <c r="I538" s="51"/>
      <c r="J538" s="51"/>
      <c r="K538" s="51"/>
      <c r="L538" s="51"/>
      <c r="M538" s="51"/>
      <c r="N538" s="51"/>
      <c r="O538" s="51"/>
    </row>
    <row r="539" spans="1:15" x14ac:dyDescent="0.25">
      <c r="A539" s="2"/>
      <c r="G539" s="2"/>
      <c r="H539" s="51"/>
      <c r="I539" s="51"/>
      <c r="J539" s="51"/>
      <c r="K539" s="51"/>
      <c r="L539" s="51"/>
      <c r="M539" s="51"/>
      <c r="N539" s="51"/>
      <c r="O539" s="51"/>
    </row>
    <row r="540" spans="1:15" x14ac:dyDescent="0.25">
      <c r="A540" s="2"/>
      <c r="G540" s="2"/>
      <c r="H540" s="51"/>
      <c r="I540" s="51"/>
      <c r="J540" s="51"/>
      <c r="K540" s="51"/>
      <c r="L540" s="51"/>
      <c r="M540" s="51"/>
      <c r="N540" s="51"/>
      <c r="O540" s="51"/>
    </row>
    <row r="541" spans="1:15" x14ac:dyDescent="0.25">
      <c r="A541" s="2"/>
      <c r="G541" s="2"/>
      <c r="H541" s="51"/>
      <c r="I541" s="51"/>
      <c r="J541" s="51"/>
      <c r="K541" s="51"/>
      <c r="L541" s="51"/>
      <c r="M541" s="51"/>
      <c r="N541" s="51"/>
      <c r="O541" s="51"/>
    </row>
    <row r="542" spans="1:15" x14ac:dyDescent="0.25">
      <c r="A542" s="2"/>
      <c r="G542" s="2"/>
      <c r="H542" s="51"/>
      <c r="I542" s="51"/>
      <c r="J542" s="51"/>
      <c r="K542" s="51"/>
      <c r="L542" s="51"/>
      <c r="M542" s="51"/>
      <c r="N542" s="51"/>
      <c r="O542" s="51"/>
    </row>
    <row r="543" spans="1:15" x14ac:dyDescent="0.25">
      <c r="A543" s="2"/>
      <c r="G543" s="2"/>
      <c r="H543" s="51"/>
      <c r="I543" s="51"/>
      <c r="J543" s="51"/>
      <c r="K543" s="51"/>
      <c r="L543" s="51"/>
      <c r="M543" s="51"/>
      <c r="N543" s="51"/>
      <c r="O543" s="51"/>
    </row>
    <row r="544" spans="1:15" x14ac:dyDescent="0.25">
      <c r="A544" s="2"/>
      <c r="G544" s="2"/>
      <c r="H544" s="51"/>
      <c r="I544" s="51"/>
      <c r="J544" s="51"/>
      <c r="K544" s="51"/>
      <c r="L544" s="51"/>
      <c r="M544" s="51"/>
      <c r="N544" s="51"/>
      <c r="O544" s="51"/>
    </row>
    <row r="545" spans="1:15" x14ac:dyDescent="0.25">
      <c r="A545" s="2"/>
      <c r="G545" s="2"/>
      <c r="H545" s="51"/>
      <c r="I545" s="51"/>
      <c r="J545" s="51"/>
      <c r="K545" s="51"/>
      <c r="L545" s="51"/>
      <c r="M545" s="51"/>
      <c r="N545" s="51"/>
      <c r="O545" s="51"/>
    </row>
    <row r="546" spans="1:15" x14ac:dyDescent="0.25">
      <c r="A546" s="2"/>
      <c r="G546" s="2"/>
      <c r="H546" s="51"/>
      <c r="I546" s="51"/>
      <c r="J546" s="51"/>
      <c r="K546" s="51"/>
      <c r="L546" s="51"/>
      <c r="M546" s="51"/>
      <c r="N546" s="51"/>
      <c r="O546" s="51"/>
    </row>
    <row r="547" spans="1:15" x14ac:dyDescent="0.25">
      <c r="A547" s="2"/>
      <c r="G547" s="2"/>
      <c r="H547" s="51"/>
      <c r="I547" s="51"/>
      <c r="J547" s="51"/>
      <c r="K547" s="51"/>
      <c r="L547" s="51"/>
      <c r="M547" s="51"/>
      <c r="N547" s="51"/>
      <c r="O547" s="51"/>
    </row>
    <row r="548" spans="1:15" x14ac:dyDescent="0.25">
      <c r="A548" s="2"/>
      <c r="G548" s="2"/>
      <c r="H548" s="51"/>
      <c r="I548" s="51"/>
      <c r="J548" s="51"/>
      <c r="K548" s="51"/>
      <c r="L548" s="51"/>
      <c r="M548" s="51"/>
      <c r="N548" s="51"/>
      <c r="O548" s="51"/>
    </row>
    <row r="549" spans="1:15" x14ac:dyDescent="0.25">
      <c r="A549" s="2"/>
      <c r="G549" s="2"/>
      <c r="H549" s="51"/>
      <c r="I549" s="51"/>
      <c r="J549" s="51"/>
      <c r="K549" s="51"/>
      <c r="L549" s="51"/>
      <c r="M549" s="51"/>
      <c r="N549" s="51"/>
      <c r="O549" s="51"/>
    </row>
    <row r="550" spans="1:15" x14ac:dyDescent="0.25">
      <c r="A550" s="2"/>
      <c r="G550" s="2"/>
      <c r="H550" s="51"/>
      <c r="I550" s="51"/>
      <c r="J550" s="51"/>
      <c r="K550" s="51"/>
      <c r="L550" s="51"/>
      <c r="M550" s="51"/>
      <c r="N550" s="51"/>
      <c r="O550" s="51"/>
    </row>
    <row r="551" spans="1:15" x14ac:dyDescent="0.25">
      <c r="A551" s="2"/>
      <c r="G551" s="2"/>
      <c r="H551" s="51"/>
      <c r="I551" s="51"/>
      <c r="J551" s="51"/>
      <c r="K551" s="51"/>
      <c r="L551" s="51"/>
      <c r="M551" s="51"/>
      <c r="N551" s="51"/>
      <c r="O551" s="51"/>
    </row>
    <row r="552" spans="1:15" x14ac:dyDescent="0.25">
      <c r="A552" s="2"/>
      <c r="G552" s="2"/>
      <c r="H552" s="51"/>
      <c r="I552" s="51"/>
      <c r="J552" s="51"/>
      <c r="K552" s="51"/>
      <c r="L552" s="51"/>
      <c r="M552" s="51"/>
      <c r="N552" s="51"/>
      <c r="O552" s="51"/>
    </row>
    <row r="553" spans="1:15" x14ac:dyDescent="0.25">
      <c r="A553" s="2"/>
      <c r="G553" s="2"/>
      <c r="H553" s="51"/>
      <c r="I553" s="51"/>
      <c r="J553" s="51"/>
      <c r="K553" s="51"/>
      <c r="L553" s="51"/>
      <c r="M553" s="51"/>
      <c r="N553" s="51"/>
      <c r="O553" s="51"/>
    </row>
    <row r="554" spans="1:15" x14ac:dyDescent="0.25">
      <c r="A554" s="2"/>
      <c r="G554" s="2"/>
      <c r="H554" s="51"/>
      <c r="I554" s="51"/>
      <c r="J554" s="51"/>
      <c r="K554" s="51"/>
      <c r="L554" s="51"/>
      <c r="M554" s="51"/>
      <c r="N554" s="51"/>
      <c r="O554" s="51"/>
    </row>
    <row r="555" spans="1:15" x14ac:dyDescent="0.25">
      <c r="A555" s="2"/>
      <c r="G555" s="2"/>
      <c r="H555" s="51"/>
      <c r="I555" s="51"/>
      <c r="J555" s="51"/>
      <c r="K555" s="51"/>
      <c r="L555" s="51"/>
      <c r="M555" s="51"/>
      <c r="N555" s="51"/>
      <c r="O555" s="51"/>
    </row>
    <row r="556" spans="1:15" x14ac:dyDescent="0.25">
      <c r="A556" s="2"/>
      <c r="G556" s="2"/>
      <c r="H556" s="51"/>
      <c r="I556" s="51"/>
      <c r="J556" s="51"/>
      <c r="K556" s="51"/>
      <c r="L556" s="51"/>
      <c r="M556" s="51"/>
      <c r="N556" s="51"/>
      <c r="O556" s="51"/>
    </row>
    <row r="557" spans="1:15" x14ac:dyDescent="0.25">
      <c r="A557" s="2"/>
      <c r="G557" s="2"/>
      <c r="H557" s="51"/>
      <c r="I557" s="51"/>
      <c r="J557" s="51"/>
      <c r="K557" s="51"/>
      <c r="L557" s="51"/>
      <c r="M557" s="51"/>
      <c r="N557" s="51"/>
      <c r="O557" s="51"/>
    </row>
    <row r="558" spans="1:15" x14ac:dyDescent="0.25">
      <c r="A558" s="2"/>
      <c r="G558" s="2"/>
      <c r="H558" s="51"/>
      <c r="I558" s="51"/>
      <c r="J558" s="51"/>
      <c r="K558" s="51"/>
      <c r="L558" s="51"/>
      <c r="M558" s="51"/>
      <c r="N558" s="51"/>
      <c r="O558" s="51"/>
    </row>
    <row r="559" spans="1:15" x14ac:dyDescent="0.25">
      <c r="A559" s="2"/>
      <c r="G559" s="2"/>
      <c r="H559" s="51"/>
      <c r="I559" s="51"/>
      <c r="J559" s="51"/>
      <c r="K559" s="51"/>
      <c r="L559" s="51"/>
      <c r="M559" s="51"/>
      <c r="N559" s="51"/>
      <c r="O559" s="51"/>
    </row>
    <row r="560" spans="1:15" x14ac:dyDescent="0.25">
      <c r="A560" s="2"/>
      <c r="G560" s="2"/>
      <c r="H560" s="51"/>
      <c r="I560" s="51"/>
      <c r="J560" s="51"/>
      <c r="K560" s="51"/>
      <c r="L560" s="51"/>
      <c r="M560" s="51"/>
      <c r="N560" s="51"/>
      <c r="O560" s="51"/>
    </row>
    <row r="561" spans="1:15" x14ac:dyDescent="0.25">
      <c r="A561" s="2"/>
      <c r="G561" s="2"/>
      <c r="H561" s="51"/>
      <c r="I561" s="51"/>
      <c r="J561" s="51"/>
      <c r="K561" s="51"/>
      <c r="L561" s="51"/>
      <c r="M561" s="51"/>
      <c r="N561" s="51"/>
      <c r="O561" s="51"/>
    </row>
    <row r="562" spans="1:15" x14ac:dyDescent="0.25">
      <c r="A562" s="2"/>
      <c r="G562" s="2"/>
      <c r="H562" s="51"/>
      <c r="I562" s="51"/>
      <c r="J562" s="51"/>
      <c r="K562" s="51"/>
      <c r="L562" s="51"/>
      <c r="M562" s="51"/>
      <c r="N562" s="51"/>
      <c r="O562" s="51"/>
    </row>
    <row r="563" spans="1:15" x14ac:dyDescent="0.25">
      <c r="A563" s="2"/>
      <c r="G563" s="2"/>
      <c r="H563" s="51"/>
      <c r="I563" s="51"/>
      <c r="J563" s="51"/>
      <c r="K563" s="51"/>
      <c r="L563" s="51"/>
      <c r="M563" s="51"/>
      <c r="N563" s="51"/>
      <c r="O563" s="51"/>
    </row>
    <row r="564" spans="1:15" x14ac:dyDescent="0.25">
      <c r="A564" s="2"/>
      <c r="G564" s="2"/>
      <c r="H564" s="51"/>
      <c r="I564" s="51"/>
      <c r="J564" s="51"/>
      <c r="K564" s="51"/>
      <c r="L564" s="51"/>
      <c r="M564" s="51"/>
      <c r="N564" s="51"/>
      <c r="O564" s="51"/>
    </row>
    <row r="565" spans="1:15" x14ac:dyDescent="0.25">
      <c r="A565" s="2"/>
      <c r="G565" s="2"/>
      <c r="H565" s="51"/>
      <c r="I565" s="51"/>
      <c r="J565" s="51"/>
      <c r="K565" s="51"/>
      <c r="L565" s="51"/>
      <c r="M565" s="51"/>
      <c r="N565" s="51"/>
      <c r="O565" s="51"/>
    </row>
    <row r="566" spans="1:15" x14ac:dyDescent="0.25">
      <c r="A566" s="2"/>
      <c r="G566" s="2"/>
      <c r="H566" s="51"/>
      <c r="I566" s="51"/>
      <c r="J566" s="51"/>
      <c r="K566" s="51"/>
      <c r="L566" s="51"/>
      <c r="M566" s="51"/>
      <c r="N566" s="51"/>
      <c r="O566" s="51"/>
    </row>
    <row r="567" spans="1:15" x14ac:dyDescent="0.25">
      <c r="A567" s="2"/>
      <c r="G567" s="2"/>
      <c r="H567" s="51"/>
      <c r="I567" s="51"/>
      <c r="J567" s="51"/>
      <c r="K567" s="51"/>
      <c r="L567" s="51"/>
      <c r="M567" s="51"/>
      <c r="N567" s="51"/>
      <c r="O567" s="51"/>
    </row>
    <row r="568" spans="1:15" x14ac:dyDescent="0.25">
      <c r="A568" s="2"/>
      <c r="G568" s="2"/>
      <c r="H568" s="51"/>
      <c r="I568" s="51"/>
      <c r="J568" s="51"/>
      <c r="K568" s="51"/>
      <c r="L568" s="51"/>
      <c r="M568" s="51"/>
      <c r="N568" s="51"/>
      <c r="O568" s="51"/>
    </row>
    <row r="569" spans="1:15" x14ac:dyDescent="0.25">
      <c r="A569" s="2"/>
      <c r="G569" s="2"/>
      <c r="H569" s="51"/>
      <c r="I569" s="51"/>
      <c r="J569" s="51"/>
      <c r="K569" s="51"/>
      <c r="L569" s="51"/>
      <c r="M569" s="51"/>
      <c r="N569" s="51"/>
      <c r="O569" s="51"/>
    </row>
    <row r="570" spans="1:15" x14ac:dyDescent="0.25">
      <c r="A570" s="2"/>
      <c r="G570" s="2"/>
      <c r="H570" s="51"/>
      <c r="I570" s="51"/>
      <c r="J570" s="51"/>
      <c r="K570" s="51"/>
      <c r="L570" s="51"/>
      <c r="M570" s="51"/>
      <c r="N570" s="51"/>
      <c r="O570" s="51"/>
    </row>
    <row r="571" spans="1:15" x14ac:dyDescent="0.25">
      <c r="A571" s="2"/>
      <c r="G571" s="2"/>
      <c r="H571" s="51"/>
      <c r="I571" s="51"/>
      <c r="J571" s="51"/>
      <c r="K571" s="51"/>
      <c r="L571" s="51"/>
      <c r="M571" s="51"/>
      <c r="N571" s="51"/>
      <c r="O571" s="51"/>
    </row>
    <row r="572" spans="1:15" x14ac:dyDescent="0.25">
      <c r="A572" s="2"/>
      <c r="G572" s="2"/>
      <c r="H572" s="51"/>
      <c r="I572" s="51"/>
      <c r="J572" s="51"/>
      <c r="K572" s="51"/>
      <c r="L572" s="51"/>
      <c r="M572" s="51"/>
      <c r="N572" s="51"/>
      <c r="O572" s="51"/>
    </row>
    <row r="573" spans="1:15" x14ac:dyDescent="0.25">
      <c r="A573" s="2"/>
      <c r="G573" s="2"/>
      <c r="H573" s="51"/>
      <c r="I573" s="51"/>
      <c r="J573" s="51"/>
      <c r="K573" s="51"/>
      <c r="L573" s="51"/>
      <c r="M573" s="51"/>
      <c r="N573" s="51"/>
      <c r="O573" s="51"/>
    </row>
    <row r="574" spans="1:15" x14ac:dyDescent="0.25">
      <c r="A574" s="2"/>
      <c r="G574" s="2"/>
      <c r="H574" s="51"/>
      <c r="I574" s="51"/>
      <c r="J574" s="51"/>
      <c r="K574" s="51"/>
      <c r="L574" s="51"/>
      <c r="M574" s="51"/>
      <c r="N574" s="51"/>
      <c r="O574" s="51"/>
    </row>
    <row r="575" spans="1:15" x14ac:dyDescent="0.25">
      <c r="A575" s="2"/>
      <c r="G575" s="2"/>
      <c r="H575" s="51"/>
      <c r="I575" s="51"/>
      <c r="J575" s="51"/>
      <c r="K575" s="51"/>
      <c r="L575" s="51"/>
      <c r="M575" s="51"/>
      <c r="N575" s="51"/>
      <c r="O575" s="51"/>
    </row>
    <row r="576" spans="1:15" x14ac:dyDescent="0.25">
      <c r="A576" s="2"/>
      <c r="G576" s="2"/>
      <c r="H576" s="51"/>
      <c r="I576" s="51"/>
      <c r="J576" s="51"/>
      <c r="K576" s="51"/>
      <c r="L576" s="51"/>
      <c r="M576" s="51"/>
      <c r="N576" s="51"/>
      <c r="O576" s="51"/>
    </row>
    <row r="577" spans="1:15" x14ac:dyDescent="0.25">
      <c r="A577" s="2"/>
      <c r="G577" s="2"/>
      <c r="H577" s="51"/>
      <c r="I577" s="51"/>
      <c r="J577" s="51"/>
      <c r="K577" s="51"/>
      <c r="L577" s="51"/>
      <c r="M577" s="51"/>
      <c r="N577" s="51"/>
      <c r="O577" s="51"/>
    </row>
    <row r="578" spans="1:15" x14ac:dyDescent="0.25">
      <c r="A578" s="2"/>
      <c r="G578" s="2"/>
      <c r="H578" s="51"/>
      <c r="I578" s="51"/>
      <c r="J578" s="51"/>
      <c r="K578" s="51"/>
      <c r="L578" s="51"/>
      <c r="M578" s="51"/>
      <c r="N578" s="51"/>
      <c r="O578" s="51"/>
    </row>
    <row r="579" spans="1:15" x14ac:dyDescent="0.25">
      <c r="A579" s="2"/>
      <c r="G579" s="2"/>
      <c r="H579" s="51"/>
      <c r="I579" s="51"/>
      <c r="J579" s="51"/>
      <c r="K579" s="51"/>
      <c r="L579" s="51"/>
      <c r="M579" s="51"/>
      <c r="N579" s="51"/>
      <c r="O579" s="51"/>
    </row>
    <row r="580" spans="1:15" x14ac:dyDescent="0.25">
      <c r="A580" s="2"/>
      <c r="G580" s="2"/>
      <c r="H580" s="51"/>
      <c r="I580" s="51"/>
      <c r="J580" s="51"/>
      <c r="K580" s="51"/>
      <c r="L580" s="51"/>
      <c r="M580" s="51"/>
      <c r="N580" s="51"/>
      <c r="O580" s="51"/>
    </row>
    <row r="581" spans="1:15" x14ac:dyDescent="0.25">
      <c r="A581" s="2"/>
      <c r="G581" s="2"/>
      <c r="H581" s="51"/>
      <c r="I581" s="51"/>
      <c r="J581" s="51"/>
      <c r="K581" s="51"/>
      <c r="L581" s="51"/>
      <c r="M581" s="51"/>
      <c r="N581" s="51"/>
      <c r="O581" s="51"/>
    </row>
    <row r="582" spans="1:15" x14ac:dyDescent="0.25">
      <c r="A582" s="2"/>
      <c r="G582" s="2"/>
      <c r="H582" s="51"/>
      <c r="I582" s="51"/>
      <c r="J582" s="51"/>
      <c r="K582" s="51"/>
      <c r="L582" s="51"/>
      <c r="M582" s="51"/>
      <c r="N582" s="51"/>
      <c r="O582" s="51"/>
    </row>
    <row r="583" spans="1:15" x14ac:dyDescent="0.25">
      <c r="A583" s="2"/>
      <c r="G583" s="2"/>
      <c r="H583" s="51"/>
      <c r="I583" s="51"/>
      <c r="J583" s="51"/>
      <c r="K583" s="51"/>
      <c r="L583" s="51"/>
      <c r="M583" s="51"/>
      <c r="N583" s="51"/>
      <c r="O583" s="51"/>
    </row>
    <row r="584" spans="1:15" x14ac:dyDescent="0.25">
      <c r="A584" s="2"/>
      <c r="G584" s="2"/>
      <c r="H584" s="51"/>
      <c r="I584" s="51"/>
      <c r="J584" s="51"/>
      <c r="K584" s="51"/>
      <c r="L584" s="51"/>
      <c r="M584" s="51"/>
      <c r="N584" s="51"/>
      <c r="O584" s="51"/>
    </row>
    <row r="585" spans="1:15" x14ac:dyDescent="0.25">
      <c r="A585" s="2"/>
      <c r="G585" s="2"/>
      <c r="H585" s="51"/>
      <c r="I585" s="51"/>
      <c r="J585" s="51"/>
      <c r="K585" s="51"/>
      <c r="L585" s="51"/>
      <c r="M585" s="51"/>
      <c r="N585" s="51"/>
      <c r="O585" s="51"/>
    </row>
    <row r="586" spans="1:15" x14ac:dyDescent="0.25">
      <c r="A586" s="2"/>
      <c r="G586" s="2"/>
      <c r="H586" s="51"/>
      <c r="I586" s="51"/>
      <c r="J586" s="51"/>
      <c r="K586" s="51"/>
      <c r="L586" s="51"/>
      <c r="M586" s="51"/>
      <c r="N586" s="51"/>
      <c r="O586" s="51"/>
    </row>
    <row r="587" spans="1:15" x14ac:dyDescent="0.25">
      <c r="A587" s="2"/>
      <c r="G587" s="2"/>
      <c r="H587" s="51"/>
      <c r="I587" s="51"/>
      <c r="J587" s="51"/>
      <c r="K587" s="51"/>
      <c r="L587" s="51"/>
      <c r="M587" s="51"/>
      <c r="N587" s="51"/>
      <c r="O587" s="51"/>
    </row>
    <row r="588" spans="1:15" x14ac:dyDescent="0.25">
      <c r="A588" s="2"/>
      <c r="G588" s="2"/>
      <c r="H588" s="51"/>
      <c r="I588" s="51"/>
      <c r="J588" s="51"/>
      <c r="K588" s="51"/>
      <c r="L588" s="51"/>
      <c r="M588" s="51"/>
      <c r="N588" s="51"/>
      <c r="O588" s="51"/>
    </row>
    <row r="589" spans="1:15" x14ac:dyDescent="0.25">
      <c r="A589" s="2"/>
      <c r="G589" s="2"/>
      <c r="H589" s="51"/>
      <c r="I589" s="51"/>
      <c r="J589" s="51"/>
      <c r="K589" s="51"/>
      <c r="L589" s="51"/>
      <c r="M589" s="51"/>
      <c r="N589" s="51"/>
      <c r="O589" s="51"/>
    </row>
    <row r="590" spans="1:15" x14ac:dyDescent="0.25">
      <c r="A590" s="2"/>
      <c r="G590" s="2"/>
      <c r="H590" s="51"/>
      <c r="I590" s="51"/>
      <c r="J590" s="51"/>
      <c r="K590" s="51"/>
      <c r="L590" s="51"/>
      <c r="M590" s="51"/>
      <c r="N590" s="51"/>
      <c r="O590" s="51"/>
    </row>
    <row r="591" spans="1:15" x14ac:dyDescent="0.25">
      <c r="A591" s="2"/>
      <c r="G591" s="2"/>
      <c r="H591" s="51"/>
      <c r="I591" s="51"/>
      <c r="J591" s="51"/>
      <c r="K591" s="51"/>
      <c r="L591" s="51"/>
      <c r="M591" s="51"/>
      <c r="N591" s="51"/>
      <c r="O591" s="51"/>
    </row>
    <row r="592" spans="1:15" x14ac:dyDescent="0.25">
      <c r="A592" s="2"/>
      <c r="G592" s="2"/>
      <c r="H592" s="51"/>
      <c r="I592" s="51"/>
      <c r="J592" s="51"/>
      <c r="K592" s="51"/>
      <c r="L592" s="51"/>
      <c r="M592" s="51"/>
      <c r="N592" s="51"/>
      <c r="O592" s="51"/>
    </row>
    <row r="593" spans="1:15" x14ac:dyDescent="0.25">
      <c r="A593" s="2"/>
      <c r="G593" s="2"/>
      <c r="H593" s="51"/>
      <c r="I593" s="51"/>
      <c r="J593" s="51"/>
      <c r="K593" s="51"/>
      <c r="L593" s="51"/>
      <c r="M593" s="51"/>
      <c r="N593" s="51"/>
      <c r="O593" s="51"/>
    </row>
    <row r="594" spans="1:15" x14ac:dyDescent="0.25">
      <c r="A594" s="2"/>
      <c r="G594" s="2"/>
      <c r="H594" s="51"/>
      <c r="I594" s="51"/>
      <c r="J594" s="51"/>
      <c r="K594" s="51"/>
      <c r="L594" s="51"/>
      <c r="M594" s="51"/>
      <c r="N594" s="51"/>
      <c r="O594" s="51"/>
    </row>
    <row r="595" spans="1:15" x14ac:dyDescent="0.25">
      <c r="A595" s="2"/>
      <c r="G595" s="2"/>
      <c r="H595" s="51"/>
      <c r="I595" s="51"/>
      <c r="J595" s="51"/>
      <c r="K595" s="51"/>
      <c r="L595" s="51"/>
      <c r="M595" s="51"/>
      <c r="N595" s="51"/>
      <c r="O595" s="51"/>
    </row>
    <row r="596" spans="1:15" x14ac:dyDescent="0.25">
      <c r="A596" s="2"/>
      <c r="G596" s="2"/>
      <c r="H596" s="51"/>
      <c r="I596" s="51"/>
      <c r="J596" s="51"/>
      <c r="K596" s="51"/>
      <c r="L596" s="51"/>
      <c r="M596" s="51"/>
      <c r="N596" s="51"/>
      <c r="O596" s="51"/>
    </row>
    <row r="597" spans="1:15" x14ac:dyDescent="0.25">
      <c r="A597" s="2"/>
      <c r="G597" s="2"/>
      <c r="H597" s="51"/>
      <c r="I597" s="51"/>
      <c r="J597" s="51"/>
      <c r="K597" s="51"/>
      <c r="L597" s="51"/>
      <c r="M597" s="51"/>
      <c r="N597" s="51"/>
      <c r="O597" s="51"/>
    </row>
    <row r="598" spans="1:15" x14ac:dyDescent="0.25">
      <c r="A598" s="2"/>
      <c r="G598" s="2"/>
      <c r="H598" s="51"/>
      <c r="I598" s="51"/>
      <c r="J598" s="51"/>
      <c r="K598" s="51"/>
      <c r="L598" s="51"/>
      <c r="M598" s="51"/>
      <c r="N598" s="51"/>
      <c r="O598" s="51"/>
    </row>
    <row r="599" spans="1:15" x14ac:dyDescent="0.25">
      <c r="A599" s="2"/>
      <c r="G599" s="2"/>
      <c r="H599" s="51"/>
      <c r="I599" s="51"/>
      <c r="J599" s="51"/>
      <c r="K599" s="51"/>
      <c r="L599" s="51"/>
      <c r="M599" s="51"/>
      <c r="N599" s="51"/>
      <c r="O599" s="51"/>
    </row>
    <row r="600" spans="1:15" x14ac:dyDescent="0.25">
      <c r="A600" s="2"/>
      <c r="G600" s="2"/>
      <c r="H600" s="51"/>
      <c r="I600" s="51"/>
      <c r="J600" s="51"/>
      <c r="K600" s="51"/>
      <c r="L600" s="51"/>
      <c r="M600" s="51"/>
      <c r="N600" s="51"/>
      <c r="O600" s="51"/>
    </row>
    <row r="601" spans="1:15" x14ac:dyDescent="0.25">
      <c r="A601" s="2"/>
      <c r="G601" s="2"/>
      <c r="H601" s="51"/>
      <c r="I601" s="51"/>
      <c r="J601" s="51"/>
      <c r="K601" s="51"/>
      <c r="L601" s="51"/>
      <c r="M601" s="51"/>
      <c r="N601" s="51"/>
      <c r="O601" s="51"/>
    </row>
    <row r="602" spans="1:15" x14ac:dyDescent="0.25">
      <c r="A602" s="2"/>
      <c r="G602" s="2"/>
      <c r="H602" s="51"/>
      <c r="I602" s="51"/>
      <c r="J602" s="51"/>
      <c r="K602" s="51"/>
      <c r="L602" s="51"/>
      <c r="M602" s="51"/>
      <c r="N602" s="51"/>
      <c r="O602" s="51"/>
    </row>
    <row r="603" spans="1:15" x14ac:dyDescent="0.25">
      <c r="A603" s="2"/>
      <c r="G603" s="2"/>
      <c r="H603" s="51"/>
      <c r="I603" s="51"/>
      <c r="J603" s="51"/>
      <c r="K603" s="51"/>
      <c r="L603" s="51"/>
      <c r="M603" s="51"/>
      <c r="N603" s="51"/>
      <c r="O603" s="51"/>
    </row>
    <row r="604" spans="1:15" x14ac:dyDescent="0.25">
      <c r="A604" s="2"/>
      <c r="G604" s="2"/>
      <c r="H604" s="51"/>
      <c r="I604" s="51"/>
      <c r="J604" s="51"/>
      <c r="K604" s="51"/>
      <c r="L604" s="51"/>
      <c r="M604" s="51"/>
      <c r="N604" s="51"/>
      <c r="O604" s="51"/>
    </row>
    <row r="605" spans="1:15" x14ac:dyDescent="0.25">
      <c r="A605" s="2"/>
      <c r="G605" s="2"/>
      <c r="H605" s="51"/>
      <c r="I605" s="51"/>
      <c r="J605" s="51"/>
      <c r="K605" s="51"/>
      <c r="L605" s="51"/>
      <c r="M605" s="51"/>
      <c r="N605" s="51"/>
      <c r="O605" s="51"/>
    </row>
    <row r="606" spans="1:15" x14ac:dyDescent="0.25">
      <c r="A606" s="2"/>
      <c r="G606" s="2"/>
      <c r="H606" s="51"/>
      <c r="I606" s="51"/>
      <c r="J606" s="51"/>
      <c r="K606" s="51"/>
      <c r="L606" s="51"/>
      <c r="M606" s="51"/>
      <c r="N606" s="51"/>
      <c r="O606" s="51"/>
    </row>
    <row r="607" spans="1:15" x14ac:dyDescent="0.25">
      <c r="A607" s="2"/>
      <c r="G607" s="2"/>
      <c r="H607" s="51"/>
      <c r="I607" s="51"/>
      <c r="J607" s="51"/>
      <c r="K607" s="51"/>
      <c r="L607" s="51"/>
      <c r="M607" s="51"/>
      <c r="N607" s="51"/>
      <c r="O607" s="51"/>
    </row>
    <row r="608" spans="1:15" x14ac:dyDescent="0.25">
      <c r="A608" s="2"/>
      <c r="G608" s="2"/>
      <c r="H608" s="51"/>
      <c r="I608" s="51"/>
      <c r="J608" s="51"/>
      <c r="K608" s="51"/>
      <c r="L608" s="51"/>
      <c r="M608" s="51"/>
      <c r="N608" s="51"/>
      <c r="O608" s="51"/>
    </row>
    <row r="609" spans="1:15" x14ac:dyDescent="0.25">
      <c r="A609" s="2"/>
      <c r="G609" s="2"/>
      <c r="H609" s="51"/>
      <c r="I609" s="51"/>
      <c r="J609" s="51"/>
      <c r="K609" s="51"/>
      <c r="L609" s="51"/>
      <c r="M609" s="51"/>
      <c r="N609" s="51"/>
      <c r="O609" s="51"/>
    </row>
    <row r="610" spans="1:15" x14ac:dyDescent="0.25">
      <c r="A610" s="2"/>
      <c r="G610" s="2"/>
      <c r="H610" s="51"/>
      <c r="I610" s="51"/>
      <c r="J610" s="51"/>
      <c r="K610" s="51"/>
      <c r="L610" s="51"/>
      <c r="M610" s="51"/>
      <c r="N610" s="51"/>
      <c r="O610" s="51"/>
    </row>
    <row r="611" spans="1:15" x14ac:dyDescent="0.25">
      <c r="A611" s="2"/>
      <c r="G611" s="2"/>
      <c r="H611" s="51"/>
      <c r="I611" s="51"/>
      <c r="J611" s="51"/>
      <c r="K611" s="51"/>
      <c r="L611" s="51"/>
      <c r="M611" s="51"/>
      <c r="N611" s="51"/>
      <c r="O611" s="51"/>
    </row>
    <row r="612" spans="1:15" x14ac:dyDescent="0.25">
      <c r="A612" s="2"/>
      <c r="G612" s="2"/>
      <c r="H612" s="51"/>
      <c r="I612" s="51"/>
      <c r="J612" s="51"/>
      <c r="K612" s="51"/>
      <c r="L612" s="51"/>
      <c r="M612" s="51"/>
      <c r="N612" s="51"/>
      <c r="O612" s="51"/>
    </row>
    <row r="613" spans="1:15" x14ac:dyDescent="0.25">
      <c r="A613" s="2"/>
      <c r="G613" s="2"/>
      <c r="H613" s="51"/>
      <c r="I613" s="51"/>
      <c r="J613" s="51"/>
      <c r="K613" s="51"/>
      <c r="L613" s="51"/>
      <c r="M613" s="51"/>
      <c r="N613" s="51"/>
      <c r="O613" s="51"/>
    </row>
    <row r="614" spans="1:15" x14ac:dyDescent="0.25">
      <c r="A614" s="2"/>
      <c r="G614" s="2"/>
      <c r="H614" s="51"/>
      <c r="I614" s="51"/>
      <c r="J614" s="51"/>
      <c r="K614" s="51"/>
      <c r="L614" s="51"/>
      <c r="M614" s="51"/>
      <c r="N614" s="51"/>
      <c r="O614" s="51"/>
    </row>
    <row r="615" spans="1:15" x14ac:dyDescent="0.25">
      <c r="A615" s="2"/>
      <c r="G615" s="2"/>
      <c r="H615" s="51"/>
      <c r="I615" s="51"/>
      <c r="J615" s="51"/>
      <c r="K615" s="51"/>
      <c r="L615" s="51"/>
      <c r="M615" s="51"/>
      <c r="N615" s="51"/>
      <c r="O615" s="51"/>
    </row>
    <row r="616" spans="1:15" x14ac:dyDescent="0.25">
      <c r="A616" s="2"/>
      <c r="G616" s="2"/>
      <c r="H616" s="51"/>
      <c r="I616" s="51"/>
      <c r="J616" s="51"/>
      <c r="K616" s="51"/>
      <c r="L616" s="51"/>
      <c r="M616" s="51"/>
      <c r="N616" s="51"/>
      <c r="O616" s="51"/>
    </row>
    <row r="617" spans="1:15" x14ac:dyDescent="0.25">
      <c r="A617" s="2"/>
      <c r="G617" s="2"/>
      <c r="H617" s="51"/>
      <c r="I617" s="51"/>
      <c r="J617" s="51"/>
      <c r="K617" s="51"/>
      <c r="L617" s="51"/>
      <c r="M617" s="51"/>
      <c r="N617" s="51"/>
      <c r="O617" s="51"/>
    </row>
    <row r="618" spans="1:15" x14ac:dyDescent="0.25">
      <c r="A618" s="2"/>
      <c r="G618" s="2"/>
      <c r="H618" s="51"/>
      <c r="I618" s="51"/>
      <c r="J618" s="51"/>
      <c r="K618" s="51"/>
      <c r="L618" s="51"/>
      <c r="M618" s="51"/>
      <c r="N618" s="51"/>
      <c r="O618" s="51"/>
    </row>
    <row r="619" spans="1:15" x14ac:dyDescent="0.25">
      <c r="A619" s="2"/>
      <c r="G619" s="2"/>
      <c r="H619" s="51"/>
      <c r="I619" s="51"/>
      <c r="J619" s="51"/>
      <c r="K619" s="51"/>
      <c r="L619" s="51"/>
      <c r="M619" s="51"/>
      <c r="N619" s="51"/>
      <c r="O619" s="51"/>
    </row>
    <row r="620" spans="1:15" x14ac:dyDescent="0.25">
      <c r="A620" s="2"/>
      <c r="G620" s="2"/>
      <c r="H620" s="51"/>
      <c r="I620" s="51"/>
      <c r="J620" s="51"/>
      <c r="K620" s="51"/>
      <c r="L620" s="51"/>
      <c r="M620" s="51"/>
      <c r="N620" s="51"/>
      <c r="O620" s="51"/>
    </row>
    <row r="621" spans="1:15" x14ac:dyDescent="0.25">
      <c r="A621" s="2"/>
      <c r="G621" s="2"/>
      <c r="H621" s="51"/>
      <c r="I621" s="51"/>
      <c r="J621" s="51"/>
      <c r="K621" s="51"/>
      <c r="L621" s="51"/>
      <c r="M621" s="51"/>
      <c r="N621" s="51"/>
      <c r="O621" s="51"/>
    </row>
    <row r="622" spans="1:15" x14ac:dyDescent="0.25">
      <c r="A622" s="2"/>
      <c r="G622" s="2"/>
      <c r="H622" s="51"/>
      <c r="I622" s="51"/>
      <c r="J622" s="51"/>
      <c r="K622" s="51"/>
      <c r="L622" s="51"/>
      <c r="M622" s="51"/>
      <c r="N622" s="51"/>
      <c r="O622" s="51"/>
    </row>
    <row r="623" spans="1:15" x14ac:dyDescent="0.25">
      <c r="A623" s="2"/>
      <c r="G623" s="2"/>
      <c r="H623" s="51"/>
      <c r="I623" s="51"/>
      <c r="J623" s="51"/>
      <c r="K623" s="51"/>
      <c r="L623" s="51"/>
      <c r="M623" s="51"/>
      <c r="N623" s="51"/>
      <c r="O623" s="51"/>
    </row>
    <row r="624" spans="1:15" x14ac:dyDescent="0.25">
      <c r="A624" s="2"/>
      <c r="G624" s="2"/>
      <c r="H624" s="51"/>
      <c r="I624" s="51"/>
      <c r="J624" s="51"/>
      <c r="K624" s="51"/>
      <c r="L624" s="51"/>
      <c r="M624" s="51"/>
      <c r="N624" s="51"/>
      <c r="O624" s="51"/>
    </row>
    <row r="625" spans="1:15" x14ac:dyDescent="0.25">
      <c r="A625" s="2"/>
      <c r="G625" s="2"/>
      <c r="H625" s="51"/>
      <c r="I625" s="51"/>
      <c r="J625" s="51"/>
      <c r="K625" s="51"/>
      <c r="L625" s="51"/>
      <c r="M625" s="51"/>
      <c r="N625" s="51"/>
      <c r="O625" s="51"/>
    </row>
    <row r="626" spans="1:15" x14ac:dyDescent="0.25">
      <c r="A626" s="2"/>
      <c r="G626" s="2"/>
      <c r="H626" s="51"/>
      <c r="I626" s="51"/>
      <c r="J626" s="51"/>
      <c r="K626" s="51"/>
      <c r="L626" s="51"/>
      <c r="M626" s="51"/>
      <c r="N626" s="51"/>
      <c r="O626" s="51"/>
    </row>
    <row r="627" spans="1:15" x14ac:dyDescent="0.25">
      <c r="A627" s="2"/>
      <c r="G627" s="2"/>
      <c r="H627" s="51"/>
      <c r="I627" s="51"/>
      <c r="J627" s="51"/>
      <c r="K627" s="51"/>
      <c r="L627" s="51"/>
      <c r="M627" s="51"/>
      <c r="N627" s="51"/>
      <c r="O627" s="51"/>
    </row>
    <row r="628" spans="1:15" x14ac:dyDescent="0.25">
      <c r="A628" s="2"/>
      <c r="G628" s="2"/>
      <c r="H628" s="51"/>
      <c r="I628" s="51"/>
      <c r="J628" s="51"/>
      <c r="K628" s="51"/>
      <c r="L628" s="51"/>
      <c r="M628" s="51"/>
      <c r="N628" s="51"/>
      <c r="O628" s="51"/>
    </row>
    <row r="629" spans="1:15" x14ac:dyDescent="0.25">
      <c r="A629" s="2"/>
      <c r="G629" s="2"/>
      <c r="H629" s="51"/>
      <c r="I629" s="51"/>
      <c r="J629" s="51"/>
      <c r="K629" s="51"/>
      <c r="L629" s="51"/>
      <c r="M629" s="51"/>
      <c r="N629" s="51"/>
      <c r="O629" s="51"/>
    </row>
    <row r="630" spans="1:15" x14ac:dyDescent="0.25">
      <c r="A630" s="2"/>
      <c r="G630" s="2"/>
      <c r="H630" s="51"/>
      <c r="I630" s="51"/>
      <c r="J630" s="51"/>
      <c r="K630" s="51"/>
      <c r="L630" s="51"/>
      <c r="M630" s="51"/>
      <c r="N630" s="51"/>
      <c r="O630" s="51"/>
    </row>
    <row r="631" spans="1:15" x14ac:dyDescent="0.25">
      <c r="A631" s="2"/>
      <c r="G631" s="2"/>
      <c r="H631" s="51"/>
      <c r="I631" s="51"/>
      <c r="J631" s="51"/>
      <c r="K631" s="51"/>
      <c r="L631" s="51"/>
      <c r="M631" s="51"/>
      <c r="N631" s="51"/>
      <c r="O631" s="51"/>
    </row>
    <row r="632" spans="1:15" x14ac:dyDescent="0.25">
      <c r="A632" s="2"/>
      <c r="G632" s="2"/>
      <c r="H632" s="51"/>
      <c r="I632" s="51"/>
      <c r="J632" s="51"/>
      <c r="K632" s="51"/>
      <c r="L632" s="51"/>
      <c r="M632" s="51"/>
      <c r="N632" s="51"/>
      <c r="O632" s="51"/>
    </row>
    <row r="633" spans="1:15" x14ac:dyDescent="0.25">
      <c r="A633" s="2"/>
      <c r="G633" s="2"/>
      <c r="H633" s="51"/>
      <c r="I633" s="51"/>
      <c r="J633" s="51"/>
      <c r="K633" s="51"/>
      <c r="L633" s="51"/>
      <c r="M633" s="51"/>
      <c r="N633" s="51"/>
      <c r="O633" s="51"/>
    </row>
    <row r="634" spans="1:15" x14ac:dyDescent="0.25">
      <c r="A634" s="2"/>
      <c r="G634" s="2"/>
      <c r="H634" s="51"/>
      <c r="I634" s="51"/>
      <c r="J634" s="51"/>
      <c r="K634" s="51"/>
      <c r="L634" s="51"/>
      <c r="M634" s="51"/>
      <c r="N634" s="51"/>
      <c r="O634" s="51"/>
    </row>
    <row r="635" spans="1:15" x14ac:dyDescent="0.25">
      <c r="A635" s="2"/>
      <c r="G635" s="2"/>
      <c r="H635" s="51"/>
      <c r="I635" s="51"/>
      <c r="J635" s="51"/>
      <c r="K635" s="51"/>
      <c r="L635" s="51"/>
      <c r="M635" s="51"/>
      <c r="N635" s="51"/>
      <c r="O635" s="51"/>
    </row>
    <row r="636" spans="1:15" x14ac:dyDescent="0.25">
      <c r="A636" s="2"/>
      <c r="G636" s="2"/>
      <c r="H636" s="51"/>
      <c r="I636" s="51"/>
      <c r="J636" s="51"/>
      <c r="K636" s="51"/>
      <c r="L636" s="51"/>
      <c r="M636" s="51"/>
      <c r="N636" s="51"/>
      <c r="O636" s="51"/>
    </row>
    <row r="637" spans="1:15" x14ac:dyDescent="0.25">
      <c r="A637" s="2"/>
      <c r="G637" s="2"/>
      <c r="H637" s="51"/>
      <c r="I637" s="51"/>
      <c r="J637" s="51"/>
      <c r="K637" s="51"/>
      <c r="L637" s="51"/>
      <c r="M637" s="51"/>
      <c r="N637" s="51"/>
      <c r="O637" s="51"/>
    </row>
    <row r="638" spans="1:15" x14ac:dyDescent="0.25">
      <c r="A638" s="2"/>
      <c r="G638" s="2"/>
      <c r="H638" s="51"/>
      <c r="I638" s="51"/>
      <c r="J638" s="51"/>
      <c r="K638" s="51"/>
      <c r="L638" s="51"/>
      <c r="M638" s="51"/>
      <c r="N638" s="51"/>
      <c r="O638" s="51"/>
    </row>
    <row r="639" spans="1:15" x14ac:dyDescent="0.25">
      <c r="A639" s="2"/>
      <c r="G639" s="2"/>
      <c r="H639" s="51"/>
      <c r="I639" s="51"/>
      <c r="J639" s="51"/>
      <c r="K639" s="51"/>
      <c r="L639" s="51"/>
      <c r="M639" s="51"/>
      <c r="N639" s="51"/>
      <c r="O639" s="51"/>
    </row>
    <row r="640" spans="1:15" x14ac:dyDescent="0.25">
      <c r="A640" s="2"/>
      <c r="G640" s="2"/>
      <c r="H640" s="51"/>
      <c r="I640" s="51"/>
      <c r="J640" s="51"/>
      <c r="K640" s="51"/>
      <c r="L640" s="51"/>
      <c r="M640" s="51"/>
      <c r="N640" s="51"/>
      <c r="O640" s="51"/>
    </row>
    <row r="641" spans="1:15" x14ac:dyDescent="0.25">
      <c r="A641" s="2"/>
      <c r="G641" s="2"/>
      <c r="H641" s="51"/>
      <c r="I641" s="51"/>
      <c r="J641" s="51"/>
      <c r="K641" s="51"/>
      <c r="L641" s="51"/>
      <c r="M641" s="51"/>
      <c r="N641" s="51"/>
      <c r="O641" s="51"/>
    </row>
    <row r="642" spans="1:15" x14ac:dyDescent="0.25">
      <c r="A642" s="2"/>
      <c r="G642" s="2"/>
      <c r="H642" s="51"/>
      <c r="I642" s="51"/>
      <c r="J642" s="51"/>
      <c r="K642" s="51"/>
      <c r="L642" s="51"/>
      <c r="M642" s="51"/>
      <c r="N642" s="51"/>
      <c r="O642" s="51"/>
    </row>
    <row r="643" spans="1:15" x14ac:dyDescent="0.25">
      <c r="A643" s="2"/>
      <c r="G643" s="2"/>
      <c r="H643" s="51"/>
      <c r="I643" s="51"/>
      <c r="J643" s="51"/>
      <c r="K643" s="51"/>
      <c r="L643" s="51"/>
      <c r="M643" s="51"/>
      <c r="N643" s="51"/>
      <c r="O643" s="51"/>
    </row>
    <row r="644" spans="1:15" x14ac:dyDescent="0.25">
      <c r="A644" s="2"/>
      <c r="G644" s="2"/>
      <c r="H644" s="51"/>
      <c r="I644" s="51"/>
      <c r="J644" s="51"/>
      <c r="K644" s="51"/>
      <c r="L644" s="51"/>
      <c r="M644" s="51"/>
      <c r="N644" s="51"/>
      <c r="O644" s="51"/>
    </row>
    <row r="645" spans="1:15" x14ac:dyDescent="0.25">
      <c r="A645" s="2"/>
      <c r="G645" s="2"/>
      <c r="H645" s="51"/>
      <c r="I645" s="51"/>
      <c r="J645" s="51"/>
      <c r="K645" s="51"/>
      <c r="L645" s="51"/>
      <c r="M645" s="51"/>
      <c r="N645" s="51"/>
      <c r="O645" s="51"/>
    </row>
    <row r="646" spans="1:15" x14ac:dyDescent="0.25">
      <c r="A646" s="2"/>
      <c r="G646" s="2"/>
      <c r="H646" s="51"/>
      <c r="I646" s="51"/>
      <c r="J646" s="51"/>
      <c r="K646" s="51"/>
      <c r="L646" s="51"/>
      <c r="M646" s="51"/>
      <c r="N646" s="51"/>
      <c r="O646" s="51"/>
    </row>
    <row r="647" spans="1:15" x14ac:dyDescent="0.25">
      <c r="A647" s="2"/>
      <c r="G647" s="2"/>
      <c r="H647" s="51"/>
      <c r="I647" s="51"/>
      <c r="J647" s="51"/>
      <c r="K647" s="51"/>
      <c r="L647" s="51"/>
      <c r="M647" s="51"/>
      <c r="N647" s="51"/>
      <c r="O647" s="51"/>
    </row>
    <row r="648" spans="1:15" x14ac:dyDescent="0.25">
      <c r="A648" s="2"/>
      <c r="G648" s="2"/>
      <c r="H648" s="51"/>
      <c r="I648" s="51"/>
      <c r="J648" s="51"/>
      <c r="K648" s="51"/>
      <c r="L648" s="51"/>
      <c r="M648" s="51"/>
      <c r="N648" s="51"/>
      <c r="O648" s="51"/>
    </row>
    <row r="649" spans="1:15" x14ac:dyDescent="0.25">
      <c r="A649" s="2"/>
      <c r="G649" s="2"/>
      <c r="H649" s="51"/>
      <c r="I649" s="51"/>
      <c r="J649" s="51"/>
      <c r="K649" s="51"/>
      <c r="L649" s="51"/>
      <c r="M649" s="51"/>
      <c r="N649" s="51"/>
      <c r="O649" s="51"/>
    </row>
    <row r="650" spans="1:15" x14ac:dyDescent="0.25">
      <c r="A650" s="2"/>
      <c r="G650" s="2"/>
      <c r="H650" s="51"/>
      <c r="I650" s="51"/>
      <c r="J650" s="51"/>
      <c r="K650" s="51"/>
      <c r="L650" s="51"/>
      <c r="M650" s="51"/>
      <c r="N650" s="51"/>
      <c r="O650" s="51"/>
    </row>
    <row r="651" spans="1:15" x14ac:dyDescent="0.25">
      <c r="A651" s="2"/>
      <c r="G651" s="2"/>
      <c r="H651" s="51"/>
      <c r="I651" s="51"/>
      <c r="J651" s="51"/>
      <c r="K651" s="51"/>
      <c r="L651" s="51"/>
      <c r="M651" s="51"/>
      <c r="N651" s="51"/>
      <c r="O651" s="51"/>
    </row>
    <row r="652" spans="1:15" x14ac:dyDescent="0.25">
      <c r="A652" s="2"/>
      <c r="G652" s="2"/>
      <c r="H652" s="51"/>
      <c r="I652" s="51"/>
      <c r="J652" s="51"/>
      <c r="K652" s="51"/>
      <c r="L652" s="51"/>
      <c r="M652" s="51"/>
      <c r="N652" s="51"/>
      <c r="O652" s="51"/>
    </row>
    <row r="653" spans="1:15" x14ac:dyDescent="0.25">
      <c r="A653" s="2"/>
      <c r="G653" s="2"/>
      <c r="H653" s="51"/>
      <c r="I653" s="51"/>
      <c r="J653" s="51"/>
      <c r="K653" s="51"/>
      <c r="L653" s="51"/>
      <c r="M653" s="51"/>
      <c r="N653" s="51"/>
      <c r="O653" s="51"/>
    </row>
    <row r="654" spans="1:15" x14ac:dyDescent="0.25">
      <c r="A654" s="2"/>
      <c r="G654" s="2"/>
      <c r="H654" s="51"/>
      <c r="I654" s="51"/>
      <c r="J654" s="51"/>
      <c r="K654" s="51"/>
      <c r="L654" s="51"/>
      <c r="M654" s="51"/>
      <c r="N654" s="51"/>
      <c r="O654" s="51"/>
    </row>
    <row r="655" spans="1:15" x14ac:dyDescent="0.25">
      <c r="A655" s="2"/>
      <c r="G655" s="2"/>
      <c r="H655" s="51"/>
      <c r="I655" s="51"/>
      <c r="J655" s="51"/>
      <c r="K655" s="51"/>
      <c r="L655" s="51"/>
      <c r="M655" s="51"/>
      <c r="N655" s="51"/>
      <c r="O655" s="51"/>
    </row>
    <row r="656" spans="1:15" x14ac:dyDescent="0.25">
      <c r="A656" s="2"/>
      <c r="G656" s="2"/>
      <c r="H656" s="51"/>
      <c r="I656" s="51"/>
      <c r="J656" s="51"/>
      <c r="K656" s="51"/>
      <c r="L656" s="51"/>
      <c r="M656" s="51"/>
      <c r="N656" s="51"/>
      <c r="O656" s="51"/>
    </row>
    <row r="657" spans="1:15" x14ac:dyDescent="0.25">
      <c r="A657" s="2"/>
      <c r="G657" s="2"/>
      <c r="H657" s="51"/>
      <c r="I657" s="51"/>
      <c r="J657" s="51"/>
      <c r="K657" s="51"/>
      <c r="L657" s="51"/>
      <c r="M657" s="51"/>
      <c r="N657" s="51"/>
      <c r="O657" s="51"/>
    </row>
    <row r="658" spans="1:15" x14ac:dyDescent="0.25">
      <c r="A658" s="2"/>
      <c r="G658" s="2"/>
      <c r="H658" s="51"/>
      <c r="I658" s="51"/>
      <c r="J658" s="51"/>
      <c r="K658" s="51"/>
      <c r="L658" s="51"/>
      <c r="M658" s="51"/>
      <c r="N658" s="51"/>
      <c r="O658" s="51"/>
    </row>
    <row r="659" spans="1:15" x14ac:dyDescent="0.25">
      <c r="A659" s="2"/>
      <c r="G659" s="2"/>
      <c r="H659" s="51"/>
      <c r="I659" s="51"/>
      <c r="J659" s="51"/>
      <c r="K659" s="51"/>
      <c r="L659" s="51"/>
      <c r="M659" s="51"/>
      <c r="N659" s="51"/>
      <c r="O659" s="51"/>
    </row>
    <row r="660" spans="1:15" x14ac:dyDescent="0.25">
      <c r="A660" s="2"/>
      <c r="G660" s="2"/>
      <c r="H660" s="51"/>
      <c r="I660" s="51"/>
      <c r="J660" s="51"/>
      <c r="K660" s="51"/>
      <c r="L660" s="51"/>
      <c r="M660" s="51"/>
      <c r="N660" s="51"/>
      <c r="O660" s="51"/>
    </row>
    <row r="661" spans="1:15" x14ac:dyDescent="0.25">
      <c r="A661" s="2"/>
      <c r="G661" s="2"/>
      <c r="H661" s="51"/>
      <c r="I661" s="51"/>
      <c r="J661" s="51"/>
      <c r="K661" s="51"/>
      <c r="L661" s="51"/>
      <c r="M661" s="51"/>
      <c r="N661" s="51"/>
      <c r="O661" s="51"/>
    </row>
    <row r="662" spans="1:15" x14ac:dyDescent="0.25">
      <c r="A662" s="2"/>
      <c r="G662" s="2"/>
      <c r="H662" s="51"/>
      <c r="I662" s="51"/>
      <c r="J662" s="51"/>
      <c r="K662" s="51"/>
      <c r="L662" s="51"/>
      <c r="M662" s="51"/>
      <c r="N662" s="51"/>
      <c r="O662" s="51"/>
    </row>
    <row r="663" spans="1:15" x14ac:dyDescent="0.25">
      <c r="A663" s="2"/>
      <c r="G663" s="2"/>
      <c r="H663" s="51"/>
      <c r="I663" s="51"/>
      <c r="J663" s="51"/>
      <c r="K663" s="51"/>
      <c r="L663" s="51"/>
      <c r="M663" s="51"/>
      <c r="N663" s="51"/>
      <c r="O663" s="51"/>
    </row>
    <row r="664" spans="1:15" x14ac:dyDescent="0.25">
      <c r="A664" s="2"/>
      <c r="G664" s="2"/>
      <c r="H664" s="51"/>
      <c r="I664" s="51"/>
      <c r="J664" s="51"/>
      <c r="K664" s="51"/>
      <c r="L664" s="51"/>
      <c r="M664" s="51"/>
      <c r="N664" s="51"/>
      <c r="O664" s="51"/>
    </row>
    <row r="665" spans="1:15" x14ac:dyDescent="0.25">
      <c r="A665" s="2"/>
      <c r="G665" s="2"/>
      <c r="H665" s="51"/>
      <c r="I665" s="51"/>
      <c r="J665" s="51"/>
      <c r="K665" s="51"/>
      <c r="L665" s="51"/>
      <c r="M665" s="51"/>
      <c r="N665" s="51"/>
      <c r="O665" s="51"/>
    </row>
    <row r="666" spans="1:15" x14ac:dyDescent="0.25">
      <c r="A666" s="2"/>
      <c r="G666" s="2"/>
      <c r="H666" s="51"/>
      <c r="I666" s="51"/>
      <c r="J666" s="51"/>
      <c r="K666" s="51"/>
      <c r="L666" s="51"/>
      <c r="M666" s="51"/>
      <c r="N666" s="51"/>
      <c r="O666" s="51"/>
    </row>
    <row r="667" spans="1:15" x14ac:dyDescent="0.25">
      <c r="A667" s="2"/>
      <c r="G667" s="2"/>
      <c r="H667" s="51"/>
      <c r="I667" s="51"/>
      <c r="J667" s="51"/>
      <c r="K667" s="51"/>
      <c r="L667" s="51"/>
      <c r="M667" s="51"/>
      <c r="N667" s="51"/>
      <c r="O667" s="51"/>
    </row>
    <row r="668" spans="1:15" x14ac:dyDescent="0.25">
      <c r="A668" s="2"/>
      <c r="G668" s="2"/>
      <c r="H668" s="51"/>
      <c r="I668" s="51"/>
      <c r="J668" s="51"/>
      <c r="K668" s="51"/>
      <c r="L668" s="51"/>
      <c r="M668" s="51"/>
      <c r="N668" s="51"/>
      <c r="O668" s="51"/>
    </row>
    <row r="669" spans="1:15" x14ac:dyDescent="0.25">
      <c r="A669" s="2"/>
      <c r="G669" s="2"/>
      <c r="H669" s="51"/>
      <c r="I669" s="51"/>
      <c r="J669" s="51"/>
      <c r="K669" s="51"/>
      <c r="L669" s="51"/>
      <c r="M669" s="51"/>
      <c r="N669" s="51"/>
      <c r="O669" s="51"/>
    </row>
    <row r="670" spans="1:15" x14ac:dyDescent="0.25">
      <c r="A670" s="2"/>
      <c r="G670" s="2"/>
      <c r="H670" s="51"/>
      <c r="I670" s="51"/>
      <c r="J670" s="51"/>
      <c r="K670" s="51"/>
      <c r="L670" s="51"/>
      <c r="M670" s="51"/>
      <c r="N670" s="51"/>
      <c r="O670" s="51"/>
    </row>
    <row r="671" spans="1:15" x14ac:dyDescent="0.25">
      <c r="A671" s="2"/>
      <c r="G671" s="2"/>
      <c r="H671" s="51"/>
      <c r="I671" s="51"/>
      <c r="J671" s="51"/>
      <c r="K671" s="51"/>
      <c r="L671" s="51"/>
      <c r="M671" s="51"/>
      <c r="N671" s="51"/>
      <c r="O671" s="51"/>
    </row>
    <row r="672" spans="1:15" x14ac:dyDescent="0.25">
      <c r="A672" s="2"/>
      <c r="G672" s="2"/>
      <c r="H672" s="51"/>
      <c r="I672" s="51"/>
      <c r="J672" s="51"/>
      <c r="K672" s="51"/>
      <c r="L672" s="51"/>
      <c r="M672" s="51"/>
      <c r="N672" s="51"/>
      <c r="O672" s="51"/>
    </row>
    <row r="673" spans="1:15" x14ac:dyDescent="0.25">
      <c r="A673" s="2"/>
      <c r="G673" s="2"/>
      <c r="H673" s="51"/>
      <c r="I673" s="51"/>
      <c r="J673" s="51"/>
      <c r="K673" s="51"/>
      <c r="L673" s="51"/>
      <c r="M673" s="51"/>
      <c r="N673" s="51"/>
      <c r="O673" s="51"/>
    </row>
    <row r="674" spans="1:15" x14ac:dyDescent="0.25">
      <c r="A674" s="2"/>
      <c r="G674" s="2"/>
      <c r="H674" s="51"/>
      <c r="I674" s="51"/>
      <c r="J674" s="51"/>
      <c r="K674" s="51"/>
      <c r="L674" s="51"/>
      <c r="M674" s="51"/>
      <c r="N674" s="51"/>
      <c r="O674" s="51"/>
    </row>
    <row r="675" spans="1:15" x14ac:dyDescent="0.25">
      <c r="A675" s="2"/>
      <c r="G675" s="2"/>
      <c r="H675" s="51"/>
      <c r="I675" s="51"/>
      <c r="J675" s="51"/>
      <c r="K675" s="51"/>
      <c r="L675" s="51"/>
      <c r="M675" s="51"/>
      <c r="N675" s="51"/>
      <c r="O675" s="51"/>
    </row>
    <row r="676" spans="1:15" x14ac:dyDescent="0.25">
      <c r="A676" s="2"/>
      <c r="G676" s="2"/>
      <c r="H676" s="51"/>
      <c r="I676" s="51"/>
      <c r="J676" s="51"/>
      <c r="K676" s="51"/>
      <c r="L676" s="51"/>
      <c r="M676" s="51"/>
      <c r="N676" s="51"/>
      <c r="O676" s="51"/>
    </row>
    <row r="677" spans="1:15" x14ac:dyDescent="0.25">
      <c r="A677" s="2"/>
      <c r="G677" s="2"/>
      <c r="H677" s="51"/>
      <c r="I677" s="51"/>
      <c r="J677" s="51"/>
      <c r="K677" s="51"/>
      <c r="L677" s="51"/>
      <c r="M677" s="51"/>
      <c r="N677" s="51"/>
      <c r="O677" s="51"/>
    </row>
    <row r="678" spans="1:15" x14ac:dyDescent="0.25">
      <c r="A678" s="2"/>
      <c r="G678" s="2"/>
      <c r="H678" s="51"/>
      <c r="I678" s="51"/>
      <c r="J678" s="51"/>
      <c r="K678" s="51"/>
      <c r="L678" s="51"/>
      <c r="M678" s="51"/>
      <c r="N678" s="51"/>
      <c r="O678" s="51"/>
    </row>
    <row r="679" spans="1:15" x14ac:dyDescent="0.25">
      <c r="A679" s="2"/>
      <c r="G679" s="2"/>
      <c r="H679" s="51"/>
      <c r="I679" s="51"/>
      <c r="J679" s="51"/>
      <c r="K679" s="51"/>
      <c r="L679" s="51"/>
      <c r="M679" s="51"/>
      <c r="N679" s="51"/>
      <c r="O679" s="51"/>
    </row>
    <row r="680" spans="1:15" x14ac:dyDescent="0.25">
      <c r="A680" s="2"/>
      <c r="G680" s="2"/>
      <c r="H680" s="51"/>
      <c r="I680" s="51"/>
      <c r="J680" s="51"/>
      <c r="K680" s="51"/>
      <c r="L680" s="51"/>
      <c r="M680" s="51"/>
      <c r="N680" s="51"/>
      <c r="O680" s="51"/>
    </row>
    <row r="681" spans="1:15" x14ac:dyDescent="0.25">
      <c r="A681" s="2"/>
      <c r="G681" s="2"/>
      <c r="H681" s="51"/>
      <c r="I681" s="51"/>
      <c r="J681" s="51"/>
      <c r="K681" s="51"/>
      <c r="L681" s="51"/>
      <c r="M681" s="51"/>
      <c r="N681" s="51"/>
      <c r="O681" s="51"/>
    </row>
    <row r="682" spans="1:15" x14ac:dyDescent="0.25">
      <c r="A682" s="2"/>
      <c r="G682" s="2"/>
      <c r="H682" s="51"/>
      <c r="I682" s="51"/>
      <c r="J682" s="51"/>
      <c r="K682" s="51"/>
      <c r="L682" s="51"/>
      <c r="M682" s="51"/>
      <c r="N682" s="51"/>
      <c r="O682" s="51"/>
    </row>
    <row r="683" spans="1:15" x14ac:dyDescent="0.25">
      <c r="A683" s="2"/>
      <c r="G683" s="2"/>
      <c r="H683" s="51"/>
      <c r="I683" s="51"/>
      <c r="J683" s="51"/>
      <c r="K683" s="51"/>
      <c r="L683" s="51"/>
      <c r="M683" s="51"/>
      <c r="N683" s="51"/>
      <c r="O683" s="51"/>
    </row>
    <row r="684" spans="1:15" x14ac:dyDescent="0.25">
      <c r="A684" s="2"/>
      <c r="G684" s="2"/>
      <c r="H684" s="51"/>
      <c r="I684" s="51"/>
      <c r="J684" s="51"/>
      <c r="K684" s="51"/>
      <c r="L684" s="51"/>
      <c r="M684" s="51"/>
      <c r="N684" s="51"/>
      <c r="O684" s="51"/>
    </row>
    <row r="685" spans="1:15" x14ac:dyDescent="0.25">
      <c r="A685" s="2"/>
      <c r="G685" s="2"/>
      <c r="H685" s="51"/>
      <c r="I685" s="51"/>
      <c r="J685" s="51"/>
      <c r="K685" s="51"/>
      <c r="L685" s="51"/>
      <c r="M685" s="51"/>
      <c r="N685" s="51"/>
      <c r="O685" s="51"/>
    </row>
    <row r="686" spans="1:15" x14ac:dyDescent="0.25">
      <c r="A686" s="2"/>
      <c r="G686" s="2"/>
      <c r="H686" s="51"/>
      <c r="I686" s="51"/>
      <c r="J686" s="51"/>
      <c r="K686" s="51"/>
      <c r="L686" s="51"/>
      <c r="M686" s="51"/>
      <c r="N686" s="51"/>
      <c r="O686" s="51"/>
    </row>
    <row r="687" spans="1:15" x14ac:dyDescent="0.25">
      <c r="A687" s="2"/>
      <c r="G687" s="2"/>
      <c r="H687" s="51"/>
      <c r="I687" s="51"/>
      <c r="J687" s="51"/>
      <c r="K687" s="51"/>
      <c r="L687" s="51"/>
      <c r="M687" s="51"/>
      <c r="N687" s="51"/>
      <c r="O687" s="51"/>
    </row>
    <row r="688" spans="1:15" x14ac:dyDescent="0.25">
      <c r="A688" s="2"/>
      <c r="G688" s="2"/>
      <c r="H688" s="51"/>
      <c r="I688" s="51"/>
      <c r="J688" s="51"/>
      <c r="K688" s="51"/>
      <c r="L688" s="51"/>
      <c r="M688" s="51"/>
      <c r="N688" s="51"/>
      <c r="O688" s="51"/>
    </row>
    <row r="689" spans="1:15" x14ac:dyDescent="0.25">
      <c r="A689" s="2"/>
      <c r="G689" s="2"/>
      <c r="H689" s="51"/>
      <c r="I689" s="51"/>
      <c r="J689" s="51"/>
      <c r="K689" s="51"/>
      <c r="L689" s="51"/>
      <c r="M689" s="51"/>
      <c r="N689" s="51"/>
      <c r="O689" s="51"/>
    </row>
    <row r="690" spans="1:15" x14ac:dyDescent="0.25">
      <c r="A690" s="2"/>
      <c r="G690" s="2"/>
      <c r="H690" s="51"/>
      <c r="I690" s="51"/>
      <c r="J690" s="51"/>
      <c r="K690" s="51"/>
      <c r="L690" s="51"/>
      <c r="M690" s="51"/>
      <c r="N690" s="51"/>
      <c r="O690" s="51"/>
    </row>
    <row r="691" spans="1:15" x14ac:dyDescent="0.25">
      <c r="A691" s="2"/>
      <c r="G691" s="2"/>
      <c r="H691" s="51"/>
      <c r="I691" s="51"/>
      <c r="J691" s="51"/>
      <c r="K691" s="51"/>
      <c r="L691" s="51"/>
      <c r="M691" s="51"/>
      <c r="N691" s="51"/>
      <c r="O691" s="51"/>
    </row>
    <row r="692" spans="1:15" x14ac:dyDescent="0.25">
      <c r="A692" s="2"/>
      <c r="G692" s="2"/>
      <c r="H692" s="51"/>
      <c r="I692" s="51"/>
      <c r="J692" s="51"/>
      <c r="K692" s="51"/>
      <c r="L692" s="51"/>
      <c r="M692" s="51"/>
      <c r="N692" s="51"/>
      <c r="O692" s="51"/>
    </row>
    <row r="693" spans="1:15" x14ac:dyDescent="0.25">
      <c r="A693" s="2"/>
      <c r="G693" s="2"/>
      <c r="H693" s="51"/>
      <c r="I693" s="51"/>
      <c r="J693" s="51"/>
      <c r="K693" s="51"/>
      <c r="L693" s="51"/>
      <c r="M693" s="51"/>
      <c r="N693" s="51"/>
      <c r="O693" s="51"/>
    </row>
    <row r="694" spans="1:15" x14ac:dyDescent="0.25">
      <c r="A694" s="2"/>
      <c r="G694" s="2"/>
      <c r="H694" s="51"/>
      <c r="I694" s="51"/>
      <c r="J694" s="51"/>
      <c r="K694" s="51"/>
      <c r="L694" s="51"/>
      <c r="M694" s="51"/>
      <c r="N694" s="51"/>
      <c r="O694" s="51"/>
    </row>
    <row r="695" spans="1:15" x14ac:dyDescent="0.25">
      <c r="A695" s="2"/>
      <c r="G695" s="2"/>
      <c r="H695" s="51"/>
      <c r="I695" s="51"/>
      <c r="J695" s="51"/>
      <c r="K695" s="51"/>
      <c r="L695" s="51"/>
      <c r="M695" s="51"/>
      <c r="N695" s="51"/>
      <c r="O695" s="51"/>
    </row>
    <row r="696" spans="1:15" x14ac:dyDescent="0.25">
      <c r="A696" s="2"/>
      <c r="G696" s="2"/>
      <c r="H696" s="51"/>
      <c r="I696" s="51"/>
      <c r="J696" s="51"/>
      <c r="K696" s="51"/>
      <c r="L696" s="51"/>
      <c r="M696" s="51"/>
      <c r="N696" s="51"/>
      <c r="O696" s="51"/>
    </row>
    <row r="697" spans="1:15" x14ac:dyDescent="0.25">
      <c r="A697" s="2"/>
      <c r="G697" s="2"/>
      <c r="H697" s="51"/>
      <c r="I697" s="51"/>
      <c r="J697" s="51"/>
      <c r="K697" s="51"/>
      <c r="L697" s="51"/>
      <c r="M697" s="51"/>
      <c r="N697" s="51"/>
      <c r="O697" s="51"/>
    </row>
    <row r="698" spans="1:15" x14ac:dyDescent="0.25">
      <c r="A698" s="2"/>
      <c r="G698" s="2"/>
      <c r="H698" s="51"/>
      <c r="I698" s="51"/>
      <c r="J698" s="51"/>
      <c r="K698" s="51"/>
      <c r="L698" s="51"/>
      <c r="M698" s="51"/>
      <c r="N698" s="51"/>
      <c r="O698" s="51"/>
    </row>
    <row r="699" spans="1:15" x14ac:dyDescent="0.25">
      <c r="A699" s="2"/>
      <c r="G699" s="2"/>
      <c r="H699" s="51"/>
      <c r="I699" s="51"/>
      <c r="J699" s="51"/>
      <c r="K699" s="51"/>
      <c r="L699" s="51"/>
      <c r="M699" s="51"/>
      <c r="N699" s="51"/>
      <c r="O699" s="51"/>
    </row>
    <row r="700" spans="1:15" x14ac:dyDescent="0.25">
      <c r="A700" s="2"/>
      <c r="G700" s="2"/>
      <c r="H700" s="51"/>
      <c r="I700" s="51"/>
      <c r="J700" s="51"/>
      <c r="K700" s="51"/>
      <c r="L700" s="51"/>
      <c r="M700" s="51"/>
      <c r="N700" s="51"/>
      <c r="O700" s="51"/>
    </row>
    <row r="701" spans="1:15" x14ac:dyDescent="0.25">
      <c r="A701" s="2"/>
      <c r="G701" s="2"/>
      <c r="H701" s="51"/>
      <c r="I701" s="51"/>
      <c r="J701" s="51"/>
      <c r="K701" s="51"/>
      <c r="L701" s="51"/>
      <c r="M701" s="51"/>
      <c r="N701" s="51"/>
      <c r="O701" s="51"/>
    </row>
    <row r="702" spans="1:15" x14ac:dyDescent="0.25">
      <c r="A702" s="2"/>
      <c r="G702" s="2"/>
      <c r="H702" s="51"/>
      <c r="I702" s="51"/>
      <c r="J702" s="51"/>
      <c r="K702" s="51"/>
      <c r="L702" s="51"/>
      <c r="M702" s="51"/>
      <c r="N702" s="51"/>
      <c r="O702" s="51"/>
    </row>
    <row r="703" spans="1:15" x14ac:dyDescent="0.25">
      <c r="A703" s="2"/>
      <c r="G703" s="2"/>
      <c r="H703" s="51"/>
      <c r="I703" s="51"/>
      <c r="J703" s="51"/>
      <c r="K703" s="51"/>
      <c r="L703" s="51"/>
      <c r="M703" s="51"/>
      <c r="N703" s="51"/>
      <c r="O703" s="51"/>
    </row>
    <row r="704" spans="1:15" x14ac:dyDescent="0.25">
      <c r="A704" s="2"/>
      <c r="G704" s="2"/>
      <c r="H704" s="51"/>
      <c r="I704" s="51"/>
      <c r="J704" s="51"/>
      <c r="K704" s="51"/>
      <c r="L704" s="51"/>
      <c r="M704" s="51"/>
      <c r="N704" s="51"/>
      <c r="O704" s="51"/>
    </row>
    <row r="705" spans="1:15" x14ac:dyDescent="0.25">
      <c r="A705" s="2"/>
      <c r="G705" s="2"/>
      <c r="H705" s="51"/>
      <c r="I705" s="51"/>
      <c r="J705" s="51"/>
      <c r="K705" s="51"/>
      <c r="L705" s="51"/>
      <c r="M705" s="51"/>
      <c r="N705" s="51"/>
      <c r="O705" s="51"/>
    </row>
    <row r="706" spans="1:15" x14ac:dyDescent="0.25">
      <c r="A706" s="2"/>
      <c r="G706" s="2"/>
      <c r="H706" s="51"/>
      <c r="I706" s="51"/>
      <c r="J706" s="51"/>
      <c r="K706" s="51"/>
      <c r="L706" s="51"/>
      <c r="M706" s="51"/>
      <c r="N706" s="51"/>
      <c r="O706" s="51"/>
    </row>
    <row r="707" spans="1:15" x14ac:dyDescent="0.25">
      <c r="A707" s="2"/>
      <c r="G707" s="2"/>
      <c r="H707" s="51"/>
      <c r="I707" s="51"/>
      <c r="J707" s="51"/>
      <c r="K707" s="51"/>
      <c r="L707" s="51"/>
      <c r="M707" s="51"/>
      <c r="N707" s="51"/>
      <c r="O707" s="51"/>
    </row>
    <row r="708" spans="1:15" x14ac:dyDescent="0.25">
      <c r="A708" s="2"/>
      <c r="G708" s="2"/>
      <c r="H708" s="51"/>
      <c r="I708" s="51"/>
      <c r="J708" s="51"/>
      <c r="K708" s="51"/>
      <c r="L708" s="51"/>
      <c r="M708" s="51"/>
      <c r="N708" s="51"/>
      <c r="O708" s="51"/>
    </row>
    <row r="709" spans="1:15" x14ac:dyDescent="0.25">
      <c r="A709" s="2"/>
      <c r="G709" s="2"/>
      <c r="H709" s="51"/>
      <c r="I709" s="51"/>
      <c r="J709" s="51"/>
      <c r="K709" s="51"/>
      <c r="L709" s="51"/>
      <c r="M709" s="51"/>
      <c r="N709" s="51"/>
      <c r="O709" s="51"/>
    </row>
    <row r="710" spans="1:15" x14ac:dyDescent="0.25">
      <c r="A710" s="2"/>
      <c r="G710" s="2"/>
      <c r="H710" s="51"/>
      <c r="I710" s="51"/>
      <c r="J710" s="51"/>
      <c r="K710" s="51"/>
      <c r="L710" s="51"/>
      <c r="M710" s="51"/>
      <c r="N710" s="51"/>
      <c r="O710" s="51"/>
    </row>
    <row r="711" spans="1:15" x14ac:dyDescent="0.25">
      <c r="A711" s="2"/>
      <c r="G711" s="2"/>
      <c r="H711" s="51"/>
      <c r="I711" s="51"/>
      <c r="J711" s="51"/>
      <c r="K711" s="51"/>
      <c r="L711" s="51"/>
      <c r="M711" s="51"/>
      <c r="N711" s="51"/>
      <c r="O711" s="51"/>
    </row>
    <row r="712" spans="1:15" x14ac:dyDescent="0.25">
      <c r="A712" s="2"/>
      <c r="G712" s="2"/>
      <c r="H712" s="51"/>
      <c r="I712" s="51"/>
      <c r="J712" s="51"/>
      <c r="K712" s="51"/>
      <c r="L712" s="51"/>
      <c r="M712" s="51"/>
      <c r="N712" s="51"/>
      <c r="O712" s="51"/>
    </row>
    <row r="713" spans="1:15" x14ac:dyDescent="0.25">
      <c r="A713" s="2"/>
      <c r="G713" s="2"/>
      <c r="H713" s="51"/>
      <c r="I713" s="51"/>
      <c r="J713" s="51"/>
      <c r="K713" s="51"/>
      <c r="L713" s="51"/>
      <c r="M713" s="51"/>
      <c r="N713" s="51"/>
      <c r="O713" s="51"/>
    </row>
    <row r="714" spans="1:15" x14ac:dyDescent="0.25">
      <c r="A714" s="2"/>
      <c r="G714" s="2"/>
      <c r="H714" s="51"/>
      <c r="I714" s="51"/>
      <c r="J714" s="51"/>
      <c r="K714" s="51"/>
      <c r="L714" s="51"/>
      <c r="M714" s="51"/>
      <c r="N714" s="51"/>
      <c r="O714" s="51"/>
    </row>
    <row r="715" spans="1:15" x14ac:dyDescent="0.25">
      <c r="A715" s="2"/>
      <c r="G715" s="2"/>
      <c r="H715" s="51"/>
      <c r="I715" s="51"/>
      <c r="J715" s="51"/>
      <c r="K715" s="51"/>
      <c r="L715" s="51"/>
      <c r="M715" s="51"/>
      <c r="N715" s="51"/>
      <c r="O715" s="51"/>
    </row>
    <row r="716" spans="1:15" x14ac:dyDescent="0.25">
      <c r="A716" s="2"/>
      <c r="G716" s="2"/>
      <c r="H716" s="51"/>
      <c r="I716" s="51"/>
      <c r="J716" s="51"/>
      <c r="K716" s="51"/>
      <c r="L716" s="51"/>
      <c r="M716" s="51"/>
      <c r="N716" s="51"/>
      <c r="O716" s="51"/>
    </row>
    <row r="717" spans="1:15" x14ac:dyDescent="0.25">
      <c r="A717" s="2"/>
      <c r="G717" s="2"/>
      <c r="H717" s="51"/>
      <c r="I717" s="51"/>
      <c r="J717" s="51"/>
      <c r="K717" s="51"/>
      <c r="L717" s="51"/>
      <c r="M717" s="51"/>
      <c r="N717" s="51"/>
      <c r="O717" s="51"/>
    </row>
    <row r="718" spans="1:15" x14ac:dyDescent="0.25">
      <c r="A718" s="2"/>
      <c r="G718" s="2"/>
      <c r="H718" s="51"/>
      <c r="I718" s="51"/>
      <c r="J718" s="51"/>
      <c r="K718" s="51"/>
      <c r="L718" s="51"/>
      <c r="M718" s="51"/>
      <c r="N718" s="51"/>
      <c r="O718" s="51"/>
    </row>
    <row r="719" spans="1:15" x14ac:dyDescent="0.25">
      <c r="A719" s="2"/>
      <c r="G719" s="2"/>
      <c r="H719" s="51"/>
      <c r="I719" s="51"/>
      <c r="J719" s="51"/>
      <c r="K719" s="51"/>
      <c r="L719" s="51"/>
      <c r="M719" s="51"/>
      <c r="N719" s="51"/>
      <c r="O719" s="51"/>
    </row>
    <row r="720" spans="1:15" x14ac:dyDescent="0.25">
      <c r="A720" s="2"/>
      <c r="G720" s="2"/>
      <c r="H720" s="51"/>
      <c r="I720" s="51"/>
      <c r="J720" s="51"/>
      <c r="K720" s="51"/>
      <c r="L720" s="51"/>
      <c r="M720" s="51"/>
      <c r="N720" s="51"/>
      <c r="O720" s="51"/>
    </row>
    <row r="721" spans="1:15" x14ac:dyDescent="0.25">
      <c r="A721" s="2"/>
      <c r="G721" s="2"/>
      <c r="H721" s="51"/>
      <c r="I721" s="51"/>
      <c r="J721" s="51"/>
      <c r="K721" s="51"/>
      <c r="L721" s="51"/>
      <c r="M721" s="51"/>
      <c r="N721" s="51"/>
      <c r="O721" s="51"/>
    </row>
    <row r="722" spans="1:15" x14ac:dyDescent="0.25">
      <c r="A722" s="2"/>
      <c r="G722" s="2"/>
      <c r="H722" s="51"/>
      <c r="I722" s="51"/>
      <c r="J722" s="51"/>
      <c r="K722" s="51"/>
      <c r="L722" s="51"/>
      <c r="M722" s="51"/>
      <c r="N722" s="51"/>
      <c r="O722" s="51"/>
    </row>
    <row r="723" spans="1:15" x14ac:dyDescent="0.25">
      <c r="A723" s="2"/>
      <c r="G723" s="2"/>
      <c r="H723" s="51"/>
      <c r="I723" s="51"/>
      <c r="J723" s="51"/>
      <c r="K723" s="51"/>
      <c r="L723" s="51"/>
      <c r="M723" s="51"/>
      <c r="N723" s="51"/>
      <c r="O723" s="51"/>
    </row>
    <row r="724" spans="1:15" x14ac:dyDescent="0.25">
      <c r="A724" s="2"/>
      <c r="G724" s="2"/>
      <c r="H724" s="51"/>
      <c r="I724" s="51"/>
      <c r="J724" s="51"/>
      <c r="K724" s="51"/>
      <c r="L724" s="51"/>
      <c r="M724" s="51"/>
      <c r="N724" s="51"/>
      <c r="O724" s="51"/>
    </row>
    <row r="725" spans="1:15" x14ac:dyDescent="0.25">
      <c r="A725" s="2"/>
      <c r="G725" s="2"/>
      <c r="H725" s="51"/>
      <c r="I725" s="51"/>
      <c r="J725" s="51"/>
      <c r="K725" s="51"/>
      <c r="L725" s="51"/>
      <c r="M725" s="51"/>
      <c r="N725" s="51"/>
      <c r="O725" s="51"/>
    </row>
    <row r="726" spans="1:15" x14ac:dyDescent="0.25">
      <c r="A726" s="2"/>
      <c r="G726" s="2"/>
      <c r="H726" s="51"/>
      <c r="I726" s="51"/>
      <c r="J726" s="51"/>
      <c r="K726" s="51"/>
      <c r="L726" s="51"/>
      <c r="M726" s="51"/>
      <c r="N726" s="51"/>
      <c r="O726" s="51"/>
    </row>
    <row r="727" spans="1:15" x14ac:dyDescent="0.25">
      <c r="A727" s="2"/>
      <c r="G727" s="2"/>
      <c r="H727" s="51"/>
      <c r="I727" s="51"/>
      <c r="J727" s="51"/>
      <c r="K727" s="51"/>
      <c r="L727" s="51"/>
      <c r="M727" s="51"/>
      <c r="N727" s="51"/>
      <c r="O727" s="51"/>
    </row>
    <row r="728" spans="1:15" x14ac:dyDescent="0.25">
      <c r="A728" s="2"/>
      <c r="G728" s="2"/>
      <c r="H728" s="51"/>
      <c r="I728" s="51"/>
      <c r="J728" s="51"/>
      <c r="K728" s="51"/>
      <c r="L728" s="51"/>
      <c r="M728" s="51"/>
      <c r="N728" s="51"/>
      <c r="O728" s="51"/>
    </row>
    <row r="729" spans="1:15" x14ac:dyDescent="0.25">
      <c r="A729" s="2"/>
      <c r="G729" s="2"/>
      <c r="H729" s="51"/>
      <c r="I729" s="51"/>
      <c r="J729" s="51"/>
      <c r="K729" s="51"/>
      <c r="L729" s="51"/>
      <c r="M729" s="51"/>
      <c r="N729" s="51"/>
      <c r="O729" s="51"/>
    </row>
    <row r="730" spans="1:15" x14ac:dyDescent="0.25">
      <c r="A730" s="2"/>
      <c r="G730" s="2"/>
      <c r="H730" s="51"/>
      <c r="I730" s="51"/>
      <c r="J730" s="51"/>
      <c r="K730" s="51"/>
      <c r="L730" s="51"/>
      <c r="M730" s="51"/>
      <c r="N730" s="51"/>
      <c r="O730" s="51"/>
    </row>
    <row r="731" spans="1:15" x14ac:dyDescent="0.25">
      <c r="A731" s="2"/>
      <c r="G731" s="2"/>
      <c r="H731" s="51"/>
      <c r="I731" s="51"/>
      <c r="J731" s="51"/>
      <c r="K731" s="51"/>
      <c r="L731" s="51"/>
      <c r="M731" s="51"/>
      <c r="N731" s="51"/>
      <c r="O731" s="51"/>
    </row>
    <row r="732" spans="1:15" x14ac:dyDescent="0.25">
      <c r="A732" s="2"/>
      <c r="G732" s="2"/>
      <c r="H732" s="51"/>
      <c r="I732" s="51"/>
      <c r="J732" s="51"/>
      <c r="K732" s="51"/>
      <c r="L732" s="51"/>
      <c r="M732" s="51"/>
      <c r="N732" s="51"/>
      <c r="O732" s="51"/>
    </row>
    <row r="733" spans="1:15" x14ac:dyDescent="0.25">
      <c r="A733" s="2"/>
      <c r="G733" s="2"/>
      <c r="H733" s="51"/>
      <c r="I733" s="51"/>
      <c r="J733" s="51"/>
      <c r="K733" s="51"/>
      <c r="L733" s="51"/>
      <c r="M733" s="51"/>
      <c r="N733" s="51"/>
      <c r="O733" s="51"/>
    </row>
    <row r="734" spans="1:15" x14ac:dyDescent="0.25">
      <c r="A734" s="2"/>
      <c r="G734" s="2"/>
      <c r="H734" s="51"/>
      <c r="I734" s="51"/>
      <c r="J734" s="51"/>
      <c r="K734" s="51"/>
      <c r="L734" s="51"/>
      <c r="M734" s="51"/>
      <c r="N734" s="51"/>
      <c r="O734" s="51"/>
    </row>
    <row r="735" spans="1:15" x14ac:dyDescent="0.25">
      <c r="A735" s="2"/>
      <c r="G735" s="2"/>
      <c r="H735" s="51"/>
      <c r="I735" s="51"/>
      <c r="J735" s="51"/>
      <c r="K735" s="51"/>
      <c r="L735" s="51"/>
      <c r="M735" s="51"/>
      <c r="N735" s="51"/>
      <c r="O735" s="51"/>
    </row>
    <row r="736" spans="1:15" x14ac:dyDescent="0.25">
      <c r="A736" s="2"/>
      <c r="G736" s="2"/>
      <c r="H736" s="51"/>
      <c r="I736" s="51"/>
      <c r="J736" s="51"/>
      <c r="K736" s="51"/>
      <c r="L736" s="51"/>
      <c r="M736" s="51"/>
      <c r="N736" s="51"/>
      <c r="O736" s="51"/>
    </row>
    <row r="737" spans="1:15" x14ac:dyDescent="0.25">
      <c r="A737" s="2"/>
      <c r="G737" s="2"/>
      <c r="H737" s="51"/>
      <c r="I737" s="51"/>
      <c r="J737" s="51"/>
      <c r="K737" s="51"/>
      <c r="L737" s="51"/>
      <c r="M737" s="51"/>
      <c r="N737" s="51"/>
      <c r="O737" s="51"/>
    </row>
    <row r="738" spans="1:15" x14ac:dyDescent="0.25">
      <c r="A738" s="2"/>
      <c r="G738" s="2"/>
      <c r="H738" s="51"/>
      <c r="I738" s="51"/>
      <c r="J738" s="51"/>
      <c r="K738" s="51"/>
      <c r="L738" s="51"/>
      <c r="M738" s="51"/>
      <c r="N738" s="51"/>
      <c r="O738" s="51"/>
    </row>
    <row r="739" spans="1:15" x14ac:dyDescent="0.25">
      <c r="A739" s="2"/>
      <c r="G739" s="2"/>
      <c r="H739" s="51"/>
      <c r="I739" s="51"/>
      <c r="J739" s="51"/>
      <c r="K739" s="51"/>
      <c r="L739" s="51"/>
      <c r="M739" s="51"/>
      <c r="N739" s="51"/>
      <c r="O739" s="51"/>
    </row>
    <row r="740" spans="1:15" x14ac:dyDescent="0.25">
      <c r="A740" s="2"/>
      <c r="G740" s="2"/>
      <c r="H740" s="51"/>
      <c r="I740" s="51"/>
      <c r="J740" s="51"/>
      <c r="K740" s="51"/>
      <c r="L740" s="51"/>
      <c r="M740" s="51"/>
      <c r="N740" s="51"/>
      <c r="O740" s="51"/>
    </row>
    <row r="741" spans="1:15" x14ac:dyDescent="0.25">
      <c r="A741" s="2"/>
      <c r="G741" s="2"/>
      <c r="H741" s="51"/>
      <c r="I741" s="51"/>
      <c r="J741" s="51"/>
      <c r="K741" s="51"/>
      <c r="L741" s="51"/>
      <c r="M741" s="51"/>
      <c r="N741" s="51"/>
      <c r="O741" s="51"/>
    </row>
    <row r="742" spans="1:15" x14ac:dyDescent="0.25">
      <c r="A742" s="2"/>
      <c r="G742" s="2"/>
      <c r="H742" s="51"/>
      <c r="I742" s="51"/>
      <c r="J742" s="51"/>
      <c r="K742" s="51"/>
      <c r="L742" s="51"/>
      <c r="M742" s="51"/>
      <c r="N742" s="51"/>
      <c r="O742" s="51"/>
    </row>
    <row r="743" spans="1:15" x14ac:dyDescent="0.25">
      <c r="A743" s="2"/>
      <c r="G743" s="2"/>
      <c r="H743" s="51"/>
      <c r="I743" s="51"/>
      <c r="J743" s="51"/>
      <c r="K743" s="51"/>
      <c r="L743" s="51"/>
      <c r="M743" s="51"/>
      <c r="N743" s="51"/>
      <c r="O743" s="51"/>
    </row>
    <row r="744" spans="1:15" x14ac:dyDescent="0.25">
      <c r="A744" s="2"/>
      <c r="G744" s="2"/>
      <c r="H744" s="51"/>
      <c r="I744" s="51"/>
      <c r="J744" s="51"/>
      <c r="K744" s="51"/>
      <c r="L744" s="51"/>
      <c r="M744" s="51"/>
      <c r="N744" s="51"/>
      <c r="O744" s="51"/>
    </row>
    <row r="745" spans="1:15" x14ac:dyDescent="0.25">
      <c r="A745" s="2"/>
      <c r="G745" s="2"/>
      <c r="H745" s="51"/>
      <c r="I745" s="51"/>
      <c r="J745" s="51"/>
      <c r="K745" s="51"/>
      <c r="L745" s="51"/>
      <c r="M745" s="51"/>
      <c r="N745" s="51"/>
      <c r="O745" s="51"/>
    </row>
    <row r="746" spans="1:15" x14ac:dyDescent="0.25">
      <c r="A746" s="2"/>
      <c r="G746" s="2"/>
      <c r="H746" s="51"/>
      <c r="I746" s="51"/>
      <c r="J746" s="51"/>
      <c r="K746" s="51"/>
      <c r="L746" s="51"/>
      <c r="M746" s="51"/>
      <c r="N746" s="51"/>
      <c r="O746" s="51"/>
    </row>
    <row r="747" spans="1:15" x14ac:dyDescent="0.25">
      <c r="A747" s="2"/>
      <c r="G747" s="2"/>
      <c r="H747" s="51"/>
      <c r="I747" s="51"/>
      <c r="J747" s="51"/>
      <c r="K747" s="51"/>
      <c r="L747" s="51"/>
      <c r="M747" s="51"/>
      <c r="N747" s="51"/>
      <c r="O747" s="51"/>
    </row>
    <row r="748" spans="1:15" x14ac:dyDescent="0.25">
      <c r="A748" s="2"/>
      <c r="G748" s="2"/>
      <c r="H748" s="51"/>
      <c r="I748" s="51"/>
      <c r="J748" s="51"/>
      <c r="K748" s="51"/>
      <c r="L748" s="51"/>
      <c r="M748" s="51"/>
      <c r="N748" s="51"/>
      <c r="O748" s="51"/>
    </row>
    <row r="749" spans="1:15" x14ac:dyDescent="0.25">
      <c r="A749" s="2"/>
      <c r="G749" s="2"/>
      <c r="H749" s="51"/>
      <c r="I749" s="51"/>
      <c r="J749" s="51"/>
      <c r="K749" s="51"/>
      <c r="L749" s="51"/>
      <c r="M749" s="51"/>
      <c r="N749" s="51"/>
      <c r="O749" s="51"/>
    </row>
    <row r="750" spans="1:15" x14ac:dyDescent="0.25">
      <c r="A750" s="2"/>
      <c r="G750" s="2"/>
      <c r="H750" s="51"/>
      <c r="I750" s="51"/>
      <c r="J750" s="51"/>
      <c r="K750" s="51"/>
      <c r="L750" s="51"/>
      <c r="M750" s="51"/>
      <c r="N750" s="51"/>
      <c r="O750" s="51"/>
    </row>
    <row r="751" spans="1:15" x14ac:dyDescent="0.25">
      <c r="A751" s="2"/>
      <c r="G751" s="2"/>
      <c r="H751" s="51"/>
      <c r="I751" s="51"/>
      <c r="J751" s="51"/>
      <c r="K751" s="51"/>
      <c r="L751" s="51"/>
      <c r="M751" s="51"/>
      <c r="N751" s="51"/>
      <c r="O751" s="51"/>
    </row>
    <row r="752" spans="1:15" x14ac:dyDescent="0.25">
      <c r="A752" s="2"/>
      <c r="G752" s="2"/>
      <c r="H752" s="51"/>
      <c r="I752" s="51"/>
      <c r="J752" s="51"/>
      <c r="K752" s="51"/>
      <c r="L752" s="51"/>
      <c r="M752" s="51"/>
      <c r="N752" s="51"/>
      <c r="O752" s="51"/>
    </row>
    <row r="753" spans="1:15" x14ac:dyDescent="0.25">
      <c r="A753" s="2"/>
      <c r="G753" s="2"/>
      <c r="H753" s="51"/>
      <c r="I753" s="51"/>
      <c r="J753" s="51"/>
      <c r="K753" s="51"/>
      <c r="L753" s="51"/>
      <c r="M753" s="51"/>
      <c r="N753" s="51"/>
      <c r="O753" s="51"/>
    </row>
    <row r="754" spans="1:15" x14ac:dyDescent="0.25">
      <c r="A754" s="2"/>
      <c r="G754" s="2"/>
      <c r="H754" s="51"/>
      <c r="I754" s="51"/>
      <c r="J754" s="51"/>
      <c r="K754" s="51"/>
      <c r="L754" s="51"/>
      <c r="M754" s="51"/>
      <c r="N754" s="51"/>
      <c r="O754" s="51"/>
    </row>
    <row r="755" spans="1:15" x14ac:dyDescent="0.25">
      <c r="A755" s="2"/>
      <c r="G755" s="2"/>
      <c r="H755" s="51"/>
      <c r="I755" s="51"/>
      <c r="J755" s="51"/>
      <c r="K755" s="51"/>
      <c r="L755" s="51"/>
      <c r="M755" s="51"/>
      <c r="N755" s="51"/>
      <c r="O755" s="51"/>
    </row>
    <row r="756" spans="1:15" x14ac:dyDescent="0.25">
      <c r="A756" s="2"/>
      <c r="G756" s="2"/>
      <c r="H756" s="51"/>
      <c r="I756" s="51"/>
      <c r="J756" s="51"/>
      <c r="K756" s="51"/>
      <c r="L756" s="51"/>
      <c r="M756" s="51"/>
      <c r="N756" s="51"/>
      <c r="O756" s="51"/>
    </row>
    <row r="757" spans="1:15" x14ac:dyDescent="0.25">
      <c r="A757" s="2"/>
      <c r="G757" s="2"/>
      <c r="H757" s="51"/>
      <c r="I757" s="51"/>
      <c r="J757" s="51"/>
      <c r="K757" s="51"/>
      <c r="L757" s="51"/>
      <c r="M757" s="51"/>
      <c r="N757" s="51"/>
      <c r="O757" s="51"/>
    </row>
    <row r="758" spans="1:15" x14ac:dyDescent="0.25">
      <c r="A758" s="2"/>
      <c r="G758" s="2"/>
      <c r="H758" s="51"/>
      <c r="I758" s="51"/>
      <c r="J758" s="51"/>
      <c r="K758" s="51"/>
      <c r="L758" s="51"/>
      <c r="M758" s="51"/>
      <c r="N758" s="51"/>
      <c r="O758" s="51"/>
    </row>
    <row r="759" spans="1:15" x14ac:dyDescent="0.25">
      <c r="A759" s="2"/>
      <c r="G759" s="2"/>
      <c r="H759" s="51"/>
      <c r="I759" s="51"/>
      <c r="J759" s="51"/>
      <c r="K759" s="51"/>
      <c r="L759" s="51"/>
      <c r="M759" s="51"/>
      <c r="N759" s="51"/>
      <c r="O759" s="51"/>
    </row>
    <row r="760" spans="1:15" x14ac:dyDescent="0.25">
      <c r="A760" s="2"/>
      <c r="G760" s="2"/>
      <c r="H760" s="51"/>
      <c r="I760" s="51"/>
      <c r="J760" s="51"/>
      <c r="K760" s="51"/>
      <c r="L760" s="51"/>
      <c r="M760" s="51"/>
      <c r="N760" s="51"/>
      <c r="O760" s="51"/>
    </row>
    <row r="761" spans="1:15" x14ac:dyDescent="0.25">
      <c r="A761" s="2"/>
      <c r="G761" s="2"/>
      <c r="H761" s="51"/>
      <c r="I761" s="51"/>
      <c r="J761" s="51"/>
      <c r="K761" s="51"/>
      <c r="L761" s="51"/>
      <c r="M761" s="51"/>
      <c r="N761" s="51"/>
      <c r="O761" s="51"/>
    </row>
    <row r="762" spans="1:15" x14ac:dyDescent="0.25">
      <c r="A762" s="2"/>
      <c r="G762" s="2"/>
      <c r="H762" s="51"/>
      <c r="I762" s="51"/>
      <c r="J762" s="51"/>
      <c r="K762" s="51"/>
      <c r="L762" s="51"/>
      <c r="M762" s="51"/>
      <c r="N762" s="51"/>
      <c r="O762" s="51"/>
    </row>
    <row r="763" spans="1:15" x14ac:dyDescent="0.25">
      <c r="A763" s="2"/>
      <c r="G763" s="2"/>
      <c r="H763" s="51"/>
      <c r="I763" s="51"/>
      <c r="J763" s="51"/>
      <c r="K763" s="51"/>
      <c r="L763" s="51"/>
      <c r="M763" s="51"/>
      <c r="N763" s="51"/>
      <c r="O763" s="51"/>
    </row>
    <row r="764" spans="1:15" x14ac:dyDescent="0.25">
      <c r="A764" s="2"/>
      <c r="G764" s="2"/>
      <c r="H764" s="51"/>
      <c r="I764" s="51"/>
      <c r="J764" s="51"/>
      <c r="K764" s="51"/>
      <c r="L764" s="51"/>
      <c r="M764" s="51"/>
      <c r="N764" s="51"/>
      <c r="O764" s="51"/>
    </row>
    <row r="765" spans="1:15" x14ac:dyDescent="0.25">
      <c r="A765" s="2"/>
      <c r="G765" s="2"/>
      <c r="H765" s="51"/>
      <c r="I765" s="51"/>
      <c r="J765" s="51"/>
      <c r="K765" s="51"/>
      <c r="L765" s="51"/>
      <c r="M765" s="51"/>
      <c r="N765" s="51"/>
      <c r="O765" s="51"/>
    </row>
    <row r="766" spans="1:15" x14ac:dyDescent="0.25">
      <c r="A766" s="2"/>
      <c r="G766" s="2"/>
      <c r="H766" s="51"/>
      <c r="I766" s="51"/>
      <c r="J766" s="51"/>
      <c r="K766" s="51"/>
      <c r="L766" s="51"/>
      <c r="M766" s="51"/>
      <c r="N766" s="51"/>
      <c r="O766" s="51"/>
    </row>
    <row r="767" spans="1:15" x14ac:dyDescent="0.25">
      <c r="A767" s="2"/>
      <c r="G767" s="2"/>
      <c r="H767" s="51"/>
      <c r="I767" s="51"/>
      <c r="J767" s="51"/>
      <c r="K767" s="51"/>
      <c r="L767" s="51"/>
      <c r="M767" s="51"/>
      <c r="N767" s="51"/>
      <c r="O767" s="51"/>
    </row>
    <row r="768" spans="1:15" x14ac:dyDescent="0.25">
      <c r="A768" s="2"/>
      <c r="G768" s="2"/>
      <c r="H768" s="51"/>
      <c r="I768" s="51"/>
      <c r="J768" s="51"/>
      <c r="K768" s="51"/>
      <c r="L768" s="51"/>
      <c r="M768" s="51"/>
      <c r="N768" s="51"/>
      <c r="O768" s="51"/>
    </row>
    <row r="769" spans="1:15" x14ac:dyDescent="0.25">
      <c r="A769" s="2"/>
      <c r="G769" s="2"/>
      <c r="H769" s="51"/>
      <c r="I769" s="51"/>
      <c r="J769" s="51"/>
      <c r="K769" s="51"/>
      <c r="L769" s="51"/>
      <c r="M769" s="51"/>
      <c r="N769" s="51"/>
      <c r="O769" s="51"/>
    </row>
    <row r="770" spans="1:15" x14ac:dyDescent="0.25">
      <c r="A770" s="2"/>
      <c r="G770" s="2"/>
      <c r="H770" s="51"/>
      <c r="I770" s="51"/>
      <c r="J770" s="51"/>
      <c r="K770" s="51"/>
      <c r="L770" s="51"/>
      <c r="M770" s="51"/>
      <c r="N770" s="51"/>
      <c r="O770" s="51"/>
    </row>
    <row r="771" spans="1:15" x14ac:dyDescent="0.25">
      <c r="A771" s="2"/>
      <c r="G771" s="2"/>
      <c r="H771" s="51"/>
      <c r="I771" s="51"/>
      <c r="J771" s="51"/>
      <c r="K771" s="51"/>
      <c r="L771" s="51"/>
      <c r="M771" s="51"/>
      <c r="N771" s="51"/>
      <c r="O771" s="51"/>
    </row>
    <row r="772" spans="1:15" x14ac:dyDescent="0.25">
      <c r="A772" s="2"/>
      <c r="G772" s="2"/>
      <c r="H772" s="51"/>
      <c r="I772" s="51"/>
      <c r="J772" s="51"/>
      <c r="K772" s="51"/>
      <c r="L772" s="51"/>
      <c r="M772" s="51"/>
      <c r="N772" s="51"/>
      <c r="O772" s="51"/>
    </row>
    <row r="773" spans="1:15" x14ac:dyDescent="0.25">
      <c r="A773" s="2"/>
      <c r="G773" s="2"/>
      <c r="H773" s="51"/>
      <c r="I773" s="51"/>
      <c r="J773" s="51"/>
      <c r="K773" s="51"/>
      <c r="L773" s="51"/>
      <c r="M773" s="51"/>
      <c r="N773" s="51"/>
      <c r="O773" s="51"/>
    </row>
    <row r="774" spans="1:15" x14ac:dyDescent="0.25">
      <c r="A774" s="2"/>
      <c r="G774" s="2"/>
      <c r="H774" s="51"/>
      <c r="I774" s="51"/>
      <c r="J774" s="51"/>
      <c r="K774" s="51"/>
      <c r="L774" s="51"/>
      <c r="M774" s="51"/>
      <c r="N774" s="51"/>
      <c r="O774" s="51"/>
    </row>
    <row r="775" spans="1:15" x14ac:dyDescent="0.25">
      <c r="A775" s="2"/>
      <c r="G775" s="2"/>
      <c r="H775" s="51"/>
      <c r="I775" s="51"/>
      <c r="J775" s="51"/>
      <c r="K775" s="51"/>
      <c r="L775" s="51"/>
      <c r="M775" s="51"/>
      <c r="N775" s="51"/>
      <c r="O775" s="51"/>
    </row>
    <row r="776" spans="1:15" x14ac:dyDescent="0.25">
      <c r="A776" s="2"/>
      <c r="G776" s="2"/>
      <c r="H776" s="51"/>
      <c r="I776" s="51"/>
      <c r="J776" s="51"/>
      <c r="K776" s="51"/>
      <c r="L776" s="51"/>
      <c r="M776" s="51"/>
      <c r="N776" s="51"/>
      <c r="O776" s="51"/>
    </row>
    <row r="777" spans="1:15" x14ac:dyDescent="0.25">
      <c r="A777" s="2"/>
      <c r="G777" s="2"/>
      <c r="H777" s="51"/>
      <c r="I777" s="51"/>
      <c r="J777" s="51"/>
      <c r="K777" s="51"/>
      <c r="L777" s="51"/>
      <c r="M777" s="51"/>
      <c r="N777" s="51"/>
      <c r="O777" s="51"/>
    </row>
    <row r="778" spans="1:15" x14ac:dyDescent="0.25">
      <c r="A778" s="2"/>
      <c r="G778" s="2"/>
      <c r="H778" s="51"/>
      <c r="I778" s="51"/>
      <c r="J778" s="51"/>
      <c r="K778" s="51"/>
      <c r="L778" s="51"/>
      <c r="M778" s="51"/>
      <c r="N778" s="51"/>
      <c r="O778" s="51"/>
    </row>
    <row r="779" spans="1:15" x14ac:dyDescent="0.25">
      <c r="A779" s="2"/>
      <c r="G779" s="2"/>
      <c r="H779" s="51"/>
      <c r="I779" s="51"/>
      <c r="J779" s="51"/>
      <c r="K779" s="51"/>
      <c r="L779" s="51"/>
      <c r="M779" s="51"/>
      <c r="N779" s="51"/>
      <c r="O779" s="51"/>
    </row>
    <row r="780" spans="1:15" x14ac:dyDescent="0.25">
      <c r="A780" s="2"/>
      <c r="G780" s="2"/>
      <c r="H780" s="51"/>
      <c r="I780" s="51"/>
      <c r="J780" s="51"/>
      <c r="K780" s="51"/>
      <c r="L780" s="51"/>
      <c r="M780" s="51"/>
      <c r="N780" s="51"/>
      <c r="O780" s="51"/>
    </row>
    <row r="781" spans="1:15" x14ac:dyDescent="0.25">
      <c r="A781" s="2"/>
      <c r="G781" s="2"/>
      <c r="H781" s="51"/>
      <c r="I781" s="51"/>
      <c r="J781" s="51"/>
      <c r="K781" s="51"/>
      <c r="L781" s="51"/>
      <c r="M781" s="51"/>
      <c r="N781" s="51"/>
      <c r="O781" s="51"/>
    </row>
    <row r="782" spans="1:15" x14ac:dyDescent="0.25">
      <c r="A782" s="2"/>
      <c r="G782" s="2"/>
      <c r="H782" s="51"/>
      <c r="I782" s="51"/>
      <c r="J782" s="51"/>
      <c r="K782" s="51"/>
      <c r="L782" s="51"/>
      <c r="M782" s="51"/>
      <c r="N782" s="51"/>
      <c r="O782" s="51"/>
    </row>
    <row r="783" spans="1:15" x14ac:dyDescent="0.25">
      <c r="A783" s="2"/>
      <c r="G783" s="2"/>
      <c r="H783" s="51"/>
      <c r="I783" s="51"/>
      <c r="J783" s="51"/>
      <c r="K783" s="51"/>
      <c r="L783" s="51"/>
      <c r="M783" s="51"/>
      <c r="N783" s="51"/>
      <c r="O783" s="51"/>
    </row>
    <row r="784" spans="1:15" x14ac:dyDescent="0.25">
      <c r="A784" s="2"/>
      <c r="G784" s="2"/>
      <c r="H784" s="51"/>
      <c r="I784" s="51"/>
      <c r="J784" s="51"/>
      <c r="K784" s="51"/>
      <c r="L784" s="51"/>
      <c r="M784" s="51"/>
      <c r="N784" s="51"/>
      <c r="O784" s="51"/>
    </row>
    <row r="785" spans="1:15" x14ac:dyDescent="0.25">
      <c r="A785" s="2"/>
      <c r="G785" s="2"/>
      <c r="H785" s="51"/>
      <c r="I785" s="51"/>
      <c r="J785" s="51"/>
      <c r="K785" s="51"/>
      <c r="L785" s="51"/>
      <c r="M785" s="51"/>
      <c r="N785" s="51"/>
      <c r="O785" s="51"/>
    </row>
    <row r="786" spans="1:15" x14ac:dyDescent="0.25">
      <c r="A786" s="2"/>
      <c r="G786" s="2"/>
      <c r="H786" s="51"/>
      <c r="I786" s="51"/>
      <c r="J786" s="51"/>
      <c r="K786" s="51"/>
      <c r="L786" s="51"/>
      <c r="M786" s="51"/>
      <c r="N786" s="51"/>
      <c r="O786" s="51"/>
    </row>
    <row r="787" spans="1:15" x14ac:dyDescent="0.25">
      <c r="A787" s="2"/>
      <c r="G787" s="2"/>
      <c r="H787" s="51"/>
      <c r="I787" s="51"/>
      <c r="J787" s="51"/>
      <c r="K787" s="51"/>
      <c r="L787" s="51"/>
      <c r="M787" s="51"/>
      <c r="N787" s="51"/>
      <c r="O787" s="51"/>
    </row>
    <row r="788" spans="1:15" x14ac:dyDescent="0.25">
      <c r="A788" s="2"/>
      <c r="G788" s="2"/>
      <c r="H788" s="51"/>
      <c r="I788" s="51"/>
      <c r="J788" s="51"/>
      <c r="K788" s="51"/>
      <c r="L788" s="51"/>
      <c r="M788" s="51"/>
      <c r="N788" s="51"/>
      <c r="O788" s="51"/>
    </row>
    <row r="789" spans="1:15" x14ac:dyDescent="0.25">
      <c r="A789" s="2"/>
      <c r="G789" s="2"/>
      <c r="H789" s="51"/>
      <c r="I789" s="51"/>
      <c r="J789" s="51"/>
      <c r="K789" s="51"/>
      <c r="L789" s="51"/>
      <c r="M789" s="51"/>
      <c r="N789" s="51"/>
      <c r="O789" s="51"/>
    </row>
    <row r="790" spans="1:15" x14ac:dyDescent="0.25">
      <c r="A790" s="2"/>
      <c r="G790" s="2"/>
      <c r="H790" s="51"/>
      <c r="I790" s="51"/>
      <c r="J790" s="51"/>
      <c r="K790" s="51"/>
      <c r="L790" s="51"/>
      <c r="M790" s="51"/>
      <c r="N790" s="51"/>
      <c r="O790" s="51"/>
    </row>
    <row r="791" spans="1:15" x14ac:dyDescent="0.25">
      <c r="A791" s="2"/>
      <c r="G791" s="2"/>
      <c r="H791" s="51"/>
      <c r="I791" s="51"/>
      <c r="J791" s="51"/>
      <c r="K791" s="51"/>
      <c r="L791" s="51"/>
      <c r="M791" s="51"/>
      <c r="N791" s="51"/>
      <c r="O791" s="51"/>
    </row>
    <row r="792" spans="1:15" x14ac:dyDescent="0.25">
      <c r="A792" s="2"/>
      <c r="G792" s="2"/>
      <c r="H792" s="51"/>
      <c r="I792" s="51"/>
      <c r="J792" s="51"/>
      <c r="K792" s="51"/>
      <c r="L792" s="51"/>
      <c r="M792" s="51"/>
      <c r="N792" s="51"/>
      <c r="O792" s="51"/>
    </row>
    <row r="793" spans="1:15" x14ac:dyDescent="0.25">
      <c r="A793" s="2"/>
      <c r="G793" s="2"/>
      <c r="H793" s="51"/>
      <c r="I793" s="51"/>
      <c r="J793" s="51"/>
      <c r="K793" s="51"/>
      <c r="L793" s="51"/>
      <c r="M793" s="51"/>
      <c r="N793" s="51"/>
      <c r="O793" s="51"/>
    </row>
    <row r="794" spans="1:15" x14ac:dyDescent="0.25">
      <c r="A794" s="2"/>
      <c r="G794" s="2"/>
      <c r="H794" s="51"/>
      <c r="I794" s="51"/>
      <c r="J794" s="51"/>
      <c r="K794" s="51"/>
      <c r="L794" s="51"/>
      <c r="M794" s="51"/>
      <c r="N794" s="51"/>
      <c r="O794" s="51"/>
    </row>
    <row r="795" spans="1:15" x14ac:dyDescent="0.25">
      <c r="A795" s="2"/>
      <c r="G795" s="2"/>
      <c r="H795" s="51"/>
      <c r="I795" s="51"/>
      <c r="J795" s="51"/>
      <c r="K795" s="51"/>
      <c r="L795" s="51"/>
      <c r="M795" s="51"/>
      <c r="N795" s="51"/>
      <c r="O795" s="51"/>
    </row>
    <row r="796" spans="1:15" x14ac:dyDescent="0.25">
      <c r="A796" s="2"/>
      <c r="G796" s="2"/>
      <c r="H796" s="51"/>
      <c r="I796" s="51"/>
      <c r="J796" s="51"/>
      <c r="K796" s="51"/>
      <c r="L796" s="51"/>
      <c r="M796" s="51"/>
      <c r="N796" s="51"/>
      <c r="O796" s="51"/>
    </row>
    <row r="797" spans="1:15" x14ac:dyDescent="0.25">
      <c r="A797" s="2"/>
      <c r="G797" s="2"/>
      <c r="H797" s="51"/>
      <c r="I797" s="51"/>
      <c r="J797" s="51"/>
      <c r="K797" s="51"/>
      <c r="L797" s="51"/>
      <c r="M797" s="51"/>
      <c r="N797" s="51"/>
      <c r="O797" s="51"/>
    </row>
    <row r="798" spans="1:15" x14ac:dyDescent="0.25">
      <c r="A798" s="2"/>
      <c r="G798" s="2"/>
      <c r="H798" s="51"/>
      <c r="I798" s="51"/>
      <c r="J798" s="51"/>
      <c r="K798" s="51"/>
      <c r="L798" s="51"/>
      <c r="M798" s="51"/>
      <c r="N798" s="51"/>
      <c r="O798" s="51"/>
    </row>
    <row r="799" spans="1:15" x14ac:dyDescent="0.25">
      <c r="A799" s="2"/>
      <c r="G799" s="2"/>
      <c r="H799" s="51"/>
      <c r="I799" s="51"/>
      <c r="J799" s="51"/>
      <c r="K799" s="51"/>
      <c r="L799" s="51"/>
      <c r="M799" s="51"/>
      <c r="N799" s="51"/>
      <c r="O799" s="51"/>
    </row>
    <row r="800" spans="1:15" x14ac:dyDescent="0.25">
      <c r="A800" s="2"/>
      <c r="G800" s="2"/>
      <c r="H800" s="51"/>
      <c r="I800" s="51"/>
      <c r="J800" s="51"/>
      <c r="K800" s="51"/>
      <c r="L800" s="51"/>
      <c r="M800" s="51"/>
      <c r="N800" s="51"/>
      <c r="O800" s="51"/>
    </row>
    <row r="801" spans="1:15" x14ac:dyDescent="0.25">
      <c r="A801" s="2"/>
      <c r="G801" s="2"/>
      <c r="H801" s="51"/>
      <c r="I801" s="51"/>
      <c r="J801" s="51"/>
      <c r="K801" s="51"/>
      <c r="L801" s="51"/>
      <c r="M801" s="51"/>
      <c r="N801" s="51"/>
      <c r="O801" s="51"/>
    </row>
    <row r="802" spans="1:15" x14ac:dyDescent="0.25">
      <c r="A802" s="2"/>
      <c r="G802" s="2"/>
      <c r="H802" s="51"/>
      <c r="I802" s="51"/>
      <c r="J802" s="51"/>
      <c r="K802" s="51"/>
      <c r="L802" s="51"/>
      <c r="M802" s="51"/>
      <c r="N802" s="51"/>
      <c r="O802" s="51"/>
    </row>
    <row r="803" spans="1:15" x14ac:dyDescent="0.25">
      <c r="A803" s="2"/>
      <c r="G803" s="2"/>
      <c r="H803" s="51"/>
      <c r="I803" s="51"/>
      <c r="J803" s="51"/>
      <c r="K803" s="51"/>
      <c r="L803" s="51"/>
      <c r="M803" s="51"/>
      <c r="N803" s="51"/>
      <c r="O803" s="51"/>
    </row>
    <row r="804" spans="1:15" x14ac:dyDescent="0.25">
      <c r="A804" s="2"/>
      <c r="G804" s="2"/>
      <c r="H804" s="51"/>
      <c r="I804" s="51"/>
      <c r="J804" s="51"/>
      <c r="K804" s="51"/>
      <c r="L804" s="51"/>
      <c r="M804" s="51"/>
      <c r="N804" s="51"/>
      <c r="O804" s="51"/>
    </row>
    <row r="805" spans="1:15" x14ac:dyDescent="0.25">
      <c r="A805" s="2"/>
      <c r="G805" s="2"/>
      <c r="H805" s="51"/>
      <c r="I805" s="51"/>
      <c r="J805" s="51"/>
      <c r="K805" s="51"/>
      <c r="L805" s="51"/>
      <c r="M805" s="51"/>
      <c r="N805" s="51"/>
      <c r="O805" s="51"/>
    </row>
    <row r="806" spans="1:15" x14ac:dyDescent="0.25">
      <c r="A806" s="2"/>
      <c r="G806" s="2"/>
      <c r="H806" s="51"/>
      <c r="I806" s="51"/>
      <c r="J806" s="51"/>
      <c r="K806" s="51"/>
      <c r="L806" s="51"/>
      <c r="M806" s="51"/>
      <c r="N806" s="51"/>
      <c r="O806" s="51"/>
    </row>
    <row r="807" spans="1:15" x14ac:dyDescent="0.25">
      <c r="A807" s="2"/>
      <c r="G807" s="2"/>
      <c r="H807" s="51"/>
      <c r="I807" s="51"/>
      <c r="J807" s="51"/>
      <c r="K807" s="51"/>
      <c r="L807" s="51"/>
      <c r="M807" s="51"/>
      <c r="N807" s="51"/>
      <c r="O807" s="51"/>
    </row>
    <row r="808" spans="1:15" x14ac:dyDescent="0.25">
      <c r="A808" s="2"/>
      <c r="G808" s="2"/>
      <c r="H808" s="51"/>
      <c r="I808" s="51"/>
      <c r="J808" s="51"/>
      <c r="K808" s="51"/>
      <c r="L808" s="51"/>
      <c r="M808" s="51"/>
      <c r="N808" s="51"/>
      <c r="O808" s="51"/>
    </row>
    <row r="809" spans="1:15" x14ac:dyDescent="0.25">
      <c r="A809" s="2"/>
      <c r="G809" s="2"/>
      <c r="H809" s="51"/>
      <c r="I809" s="51"/>
      <c r="J809" s="51"/>
      <c r="K809" s="51"/>
      <c r="L809" s="51"/>
      <c r="M809" s="51"/>
      <c r="N809" s="51"/>
      <c r="O809" s="51"/>
    </row>
    <row r="810" spans="1:15" x14ac:dyDescent="0.25">
      <c r="A810" s="2"/>
      <c r="G810" s="2"/>
      <c r="H810" s="51"/>
      <c r="I810" s="51"/>
      <c r="J810" s="51"/>
      <c r="K810" s="51"/>
      <c r="L810" s="51"/>
      <c r="M810" s="51"/>
      <c r="N810" s="51"/>
      <c r="O810" s="51"/>
    </row>
    <row r="811" spans="1:15" x14ac:dyDescent="0.25">
      <c r="A811" s="2"/>
      <c r="G811" s="2"/>
      <c r="H811" s="51"/>
      <c r="I811" s="51"/>
      <c r="J811" s="51"/>
      <c r="K811" s="51"/>
      <c r="L811" s="51"/>
      <c r="M811" s="51"/>
      <c r="N811" s="51"/>
      <c r="O811" s="51"/>
    </row>
    <row r="812" spans="1:15" x14ac:dyDescent="0.25">
      <c r="A812" s="2"/>
      <c r="G812" s="2"/>
      <c r="H812" s="51"/>
      <c r="I812" s="51"/>
      <c r="J812" s="51"/>
      <c r="K812" s="51"/>
      <c r="L812" s="51"/>
      <c r="M812" s="51"/>
      <c r="N812" s="51"/>
      <c r="O812" s="51"/>
    </row>
    <row r="813" spans="1:15" x14ac:dyDescent="0.25">
      <c r="A813" s="2"/>
      <c r="G813" s="2"/>
      <c r="H813" s="51"/>
      <c r="I813" s="51"/>
      <c r="J813" s="51"/>
      <c r="K813" s="51"/>
      <c r="L813" s="51"/>
      <c r="M813" s="51"/>
      <c r="N813" s="51"/>
      <c r="O813" s="51"/>
    </row>
    <row r="814" spans="1:15" x14ac:dyDescent="0.25">
      <c r="A814" s="2"/>
      <c r="G814" s="2"/>
      <c r="H814" s="51"/>
      <c r="I814" s="51"/>
      <c r="J814" s="51"/>
      <c r="K814" s="51"/>
      <c r="L814" s="51"/>
      <c r="M814" s="51"/>
      <c r="N814" s="51"/>
      <c r="O814" s="51"/>
    </row>
    <row r="815" spans="1:15" x14ac:dyDescent="0.25">
      <c r="A815" s="2"/>
      <c r="G815" s="2"/>
      <c r="H815" s="51"/>
      <c r="I815" s="51"/>
      <c r="J815" s="51"/>
      <c r="K815" s="51"/>
      <c r="L815" s="51"/>
      <c r="M815" s="51"/>
      <c r="N815" s="51"/>
      <c r="O815" s="51"/>
    </row>
    <row r="816" spans="1:15" x14ac:dyDescent="0.25">
      <c r="A816" s="2"/>
      <c r="G816" s="2"/>
      <c r="H816" s="51"/>
      <c r="I816" s="51"/>
      <c r="J816" s="51"/>
      <c r="K816" s="51"/>
      <c r="L816" s="51"/>
      <c r="M816" s="51"/>
      <c r="N816" s="51"/>
      <c r="O816" s="51"/>
    </row>
    <row r="817" spans="1:15" x14ac:dyDescent="0.25">
      <c r="A817" s="2"/>
      <c r="G817" s="2"/>
      <c r="H817" s="51"/>
      <c r="I817" s="51"/>
      <c r="J817" s="51"/>
      <c r="K817" s="51"/>
      <c r="L817" s="51"/>
      <c r="M817" s="51"/>
      <c r="N817" s="51"/>
      <c r="O817" s="51"/>
    </row>
    <row r="818" spans="1:15" x14ac:dyDescent="0.25">
      <c r="A818" s="2"/>
      <c r="G818" s="2"/>
      <c r="H818" s="51"/>
      <c r="I818" s="51"/>
      <c r="J818" s="51"/>
      <c r="K818" s="51"/>
      <c r="L818" s="51"/>
      <c r="M818" s="51"/>
      <c r="N818" s="51"/>
      <c r="O818" s="51"/>
    </row>
    <row r="819" spans="1:15" x14ac:dyDescent="0.25">
      <c r="A819" s="2"/>
      <c r="G819" s="2"/>
      <c r="H819" s="51"/>
      <c r="I819" s="51"/>
      <c r="J819" s="51"/>
      <c r="K819" s="51"/>
      <c r="L819" s="51"/>
      <c r="M819" s="51"/>
      <c r="N819" s="51"/>
      <c r="O819" s="51"/>
    </row>
    <row r="820" spans="1:15" x14ac:dyDescent="0.25">
      <c r="A820" s="2"/>
      <c r="G820" s="2"/>
      <c r="H820" s="51"/>
      <c r="I820" s="51"/>
      <c r="J820" s="51"/>
      <c r="K820" s="51"/>
      <c r="L820" s="51"/>
      <c r="M820" s="51"/>
      <c r="N820" s="51"/>
      <c r="O820" s="51"/>
    </row>
    <row r="821" spans="1:15" x14ac:dyDescent="0.25">
      <c r="A821" s="2"/>
      <c r="G821" s="2"/>
      <c r="H821" s="51"/>
      <c r="I821" s="51"/>
      <c r="J821" s="51"/>
      <c r="K821" s="51"/>
      <c r="L821" s="51"/>
      <c r="M821" s="51"/>
      <c r="N821" s="51"/>
      <c r="O821" s="51"/>
    </row>
    <row r="822" spans="1:15" x14ac:dyDescent="0.25">
      <c r="A822" s="2"/>
      <c r="G822" s="2"/>
      <c r="H822" s="51"/>
      <c r="I822" s="51"/>
      <c r="J822" s="51"/>
      <c r="K822" s="51"/>
      <c r="L822" s="51"/>
      <c r="M822" s="51"/>
      <c r="N822" s="51"/>
      <c r="O822" s="51"/>
    </row>
    <row r="823" spans="1:15" x14ac:dyDescent="0.25">
      <c r="A823" s="2"/>
      <c r="G823" s="2"/>
      <c r="H823" s="51"/>
      <c r="I823" s="51"/>
      <c r="J823" s="51"/>
      <c r="K823" s="51"/>
      <c r="L823" s="51"/>
      <c r="M823" s="51"/>
      <c r="N823" s="51"/>
      <c r="O823" s="51"/>
    </row>
    <row r="824" spans="1:15" x14ac:dyDescent="0.25">
      <c r="A824" s="2"/>
      <c r="G824" s="2"/>
      <c r="H824" s="51"/>
      <c r="I824" s="51"/>
      <c r="J824" s="51"/>
      <c r="K824" s="51"/>
      <c r="L824" s="51"/>
      <c r="M824" s="51"/>
      <c r="N824" s="51"/>
      <c r="O824" s="51"/>
    </row>
    <row r="825" spans="1:15" x14ac:dyDescent="0.25">
      <c r="A825" s="2"/>
      <c r="G825" s="2"/>
      <c r="H825" s="51"/>
      <c r="I825" s="51"/>
      <c r="J825" s="51"/>
      <c r="K825" s="51"/>
      <c r="L825" s="51"/>
      <c r="M825" s="51"/>
      <c r="N825" s="51"/>
      <c r="O825" s="51"/>
    </row>
    <row r="826" spans="1:15" x14ac:dyDescent="0.25">
      <c r="A826" s="2"/>
      <c r="G826" s="2"/>
      <c r="H826" s="51"/>
      <c r="I826" s="51"/>
      <c r="J826" s="51"/>
      <c r="K826" s="51"/>
      <c r="L826" s="51"/>
      <c r="M826" s="51"/>
      <c r="N826" s="51"/>
      <c r="O826" s="51"/>
    </row>
    <row r="827" spans="1:15" x14ac:dyDescent="0.25">
      <c r="A827" s="2"/>
      <c r="G827" s="2"/>
      <c r="H827" s="51"/>
      <c r="I827" s="51"/>
      <c r="J827" s="51"/>
      <c r="K827" s="51"/>
      <c r="L827" s="51"/>
      <c r="M827" s="51"/>
      <c r="N827" s="51"/>
      <c r="O827" s="51"/>
    </row>
    <row r="828" spans="1:15" x14ac:dyDescent="0.25">
      <c r="A828" s="2"/>
      <c r="G828" s="2"/>
      <c r="H828" s="51"/>
      <c r="I828" s="51"/>
      <c r="J828" s="51"/>
      <c r="K828" s="51"/>
      <c r="L828" s="51"/>
      <c r="M828" s="51"/>
      <c r="N828" s="51"/>
      <c r="O828" s="51"/>
    </row>
    <row r="829" spans="1:15" x14ac:dyDescent="0.25">
      <c r="A829" s="2"/>
      <c r="G829" s="2"/>
      <c r="H829" s="51"/>
      <c r="I829" s="51"/>
      <c r="J829" s="51"/>
      <c r="K829" s="51"/>
      <c r="L829" s="51"/>
      <c r="M829" s="51"/>
      <c r="N829" s="51"/>
      <c r="O829" s="51"/>
    </row>
    <row r="830" spans="1:15" x14ac:dyDescent="0.25">
      <c r="A830" s="2"/>
      <c r="G830" s="2"/>
      <c r="H830" s="51"/>
      <c r="I830" s="51"/>
      <c r="J830" s="51"/>
      <c r="K830" s="51"/>
      <c r="L830" s="51"/>
      <c r="M830" s="51"/>
      <c r="N830" s="51"/>
      <c r="O830" s="51"/>
    </row>
    <row r="831" spans="1:15" x14ac:dyDescent="0.25">
      <c r="A831" s="2"/>
      <c r="G831" s="2"/>
      <c r="H831" s="51"/>
      <c r="I831" s="51"/>
      <c r="J831" s="51"/>
      <c r="K831" s="51"/>
      <c r="L831" s="51"/>
      <c r="M831" s="51"/>
      <c r="N831" s="51"/>
      <c r="O831" s="51"/>
    </row>
    <row r="832" spans="1:15" x14ac:dyDescent="0.25">
      <c r="A832" s="2"/>
      <c r="G832" s="2"/>
      <c r="H832" s="51"/>
      <c r="I832" s="51"/>
      <c r="J832" s="51"/>
      <c r="K832" s="51"/>
      <c r="L832" s="51"/>
      <c r="M832" s="51"/>
      <c r="N832" s="51"/>
      <c r="O832" s="51"/>
    </row>
    <row r="833" spans="1:15" x14ac:dyDescent="0.25">
      <c r="A833" s="2"/>
      <c r="G833" s="2"/>
      <c r="H833" s="51"/>
      <c r="I833" s="51"/>
      <c r="J833" s="51"/>
      <c r="K833" s="51"/>
      <c r="L833" s="51"/>
      <c r="M833" s="51"/>
      <c r="N833" s="51"/>
      <c r="O833" s="51"/>
    </row>
    <row r="834" spans="1:15" x14ac:dyDescent="0.25">
      <c r="A834" s="2"/>
      <c r="G834" s="2"/>
      <c r="H834" s="51"/>
      <c r="I834" s="51"/>
      <c r="J834" s="51"/>
      <c r="K834" s="51"/>
      <c r="L834" s="51"/>
      <c r="M834" s="51"/>
      <c r="N834" s="51"/>
      <c r="O834" s="51"/>
    </row>
    <row r="835" spans="1:15" x14ac:dyDescent="0.25">
      <c r="A835" s="2"/>
      <c r="G835" s="2"/>
      <c r="H835" s="51"/>
      <c r="I835" s="51"/>
      <c r="J835" s="51"/>
      <c r="K835" s="51"/>
      <c r="L835" s="51"/>
      <c r="M835" s="51"/>
      <c r="N835" s="51"/>
      <c r="O835" s="51"/>
    </row>
    <row r="836" spans="1:15" x14ac:dyDescent="0.25">
      <c r="A836" s="2"/>
      <c r="G836" s="2"/>
      <c r="H836" s="51"/>
      <c r="I836" s="51"/>
      <c r="J836" s="51"/>
      <c r="K836" s="51"/>
      <c r="L836" s="51"/>
      <c r="M836" s="51"/>
      <c r="N836" s="51"/>
      <c r="O836" s="51"/>
    </row>
    <row r="837" spans="1:15" x14ac:dyDescent="0.25">
      <c r="A837" s="2"/>
      <c r="G837" s="2"/>
      <c r="H837" s="51"/>
      <c r="I837" s="51"/>
      <c r="J837" s="51"/>
      <c r="K837" s="51"/>
      <c r="L837" s="51"/>
      <c r="M837" s="51"/>
      <c r="N837" s="51"/>
      <c r="O837" s="51"/>
    </row>
    <row r="838" spans="1:15" x14ac:dyDescent="0.25">
      <c r="A838" s="2"/>
      <c r="G838" s="2"/>
      <c r="H838" s="51"/>
      <c r="I838" s="51"/>
      <c r="J838" s="51"/>
      <c r="K838" s="51"/>
      <c r="L838" s="51"/>
      <c r="M838" s="51"/>
      <c r="N838" s="51"/>
      <c r="O838" s="51"/>
    </row>
    <row r="839" spans="1:15" x14ac:dyDescent="0.25">
      <c r="A839" s="2"/>
      <c r="G839" s="2"/>
      <c r="H839" s="51"/>
      <c r="I839" s="51"/>
      <c r="J839" s="51"/>
      <c r="K839" s="51"/>
      <c r="L839" s="51"/>
      <c r="M839" s="51"/>
      <c r="N839" s="51"/>
      <c r="O839" s="51"/>
    </row>
    <row r="840" spans="1:15" x14ac:dyDescent="0.25">
      <c r="A840" s="2"/>
      <c r="G840" s="2"/>
      <c r="H840" s="51"/>
      <c r="I840" s="51"/>
      <c r="J840" s="51"/>
      <c r="K840" s="51"/>
      <c r="L840" s="51"/>
      <c r="M840" s="51"/>
      <c r="N840" s="51"/>
      <c r="O840" s="51"/>
    </row>
    <row r="841" spans="1:15" x14ac:dyDescent="0.25">
      <c r="A841" s="2"/>
      <c r="G841" s="2"/>
      <c r="H841" s="51"/>
      <c r="I841" s="51"/>
      <c r="J841" s="51"/>
      <c r="K841" s="51"/>
      <c r="L841" s="51"/>
      <c r="M841" s="51"/>
      <c r="N841" s="51"/>
      <c r="O841" s="51"/>
    </row>
    <row r="842" spans="1:15" x14ac:dyDescent="0.25">
      <c r="A842" s="2"/>
      <c r="G842" s="2"/>
      <c r="H842" s="51"/>
      <c r="I842" s="51"/>
      <c r="J842" s="51"/>
      <c r="K842" s="51"/>
      <c r="L842" s="51"/>
      <c r="M842" s="51"/>
      <c r="N842" s="51"/>
      <c r="O842" s="51"/>
    </row>
    <row r="843" spans="1:15" x14ac:dyDescent="0.25">
      <c r="A843" s="2"/>
      <c r="G843" s="2"/>
      <c r="H843" s="51"/>
      <c r="I843" s="51"/>
      <c r="J843" s="51"/>
      <c r="K843" s="51"/>
      <c r="L843" s="51"/>
      <c r="M843" s="51"/>
      <c r="N843" s="51"/>
      <c r="O843" s="51"/>
    </row>
    <row r="844" spans="1:15" x14ac:dyDescent="0.25">
      <c r="A844" s="2"/>
      <c r="G844" s="2"/>
      <c r="H844" s="51"/>
      <c r="I844" s="51"/>
      <c r="J844" s="51"/>
      <c r="K844" s="51"/>
      <c r="L844" s="51"/>
      <c r="M844" s="51"/>
      <c r="N844" s="51"/>
      <c r="O844" s="51"/>
    </row>
    <row r="845" spans="1:15" x14ac:dyDescent="0.25">
      <c r="A845" s="2"/>
      <c r="G845" s="2"/>
      <c r="H845" s="51"/>
      <c r="I845" s="51"/>
      <c r="J845" s="51"/>
      <c r="K845" s="51"/>
      <c r="L845" s="51"/>
      <c r="M845" s="51"/>
      <c r="N845" s="51"/>
      <c r="O845" s="51"/>
    </row>
    <row r="846" spans="1:15" x14ac:dyDescent="0.25">
      <c r="A846" s="2"/>
      <c r="G846" s="2"/>
      <c r="H846" s="51"/>
      <c r="I846" s="51"/>
      <c r="J846" s="51"/>
      <c r="K846" s="51"/>
      <c r="L846" s="51"/>
      <c r="M846" s="51"/>
      <c r="N846" s="51"/>
      <c r="O846" s="51"/>
    </row>
    <row r="847" spans="1:15" x14ac:dyDescent="0.25">
      <c r="A847" s="2"/>
      <c r="G847" s="2"/>
      <c r="H847" s="51"/>
      <c r="I847" s="51"/>
      <c r="J847" s="51"/>
      <c r="K847" s="51"/>
      <c r="L847" s="51"/>
      <c r="M847" s="51"/>
      <c r="N847" s="51"/>
      <c r="O847" s="51"/>
    </row>
    <row r="848" spans="1:15" x14ac:dyDescent="0.25">
      <c r="A848" s="2"/>
      <c r="G848" s="2"/>
      <c r="H848" s="51"/>
      <c r="I848" s="51"/>
      <c r="J848" s="51"/>
      <c r="K848" s="51"/>
      <c r="L848" s="51"/>
      <c r="M848" s="51"/>
      <c r="N848" s="51"/>
      <c r="O848" s="51"/>
    </row>
    <row r="849" spans="1:15" x14ac:dyDescent="0.25">
      <c r="A849" s="2"/>
      <c r="G849" s="2"/>
      <c r="H849" s="51"/>
      <c r="I849" s="51"/>
      <c r="J849" s="51"/>
      <c r="K849" s="51"/>
      <c r="L849" s="51"/>
      <c r="M849" s="51"/>
      <c r="N849" s="51"/>
      <c r="O849" s="51"/>
    </row>
    <row r="850" spans="1:15" x14ac:dyDescent="0.25">
      <c r="A850" s="2"/>
      <c r="G850" s="2"/>
      <c r="H850" s="51"/>
      <c r="I850" s="51"/>
      <c r="J850" s="51"/>
      <c r="K850" s="51"/>
      <c r="L850" s="51"/>
      <c r="M850" s="51"/>
      <c r="N850" s="51"/>
      <c r="O850" s="51"/>
    </row>
    <row r="851" spans="1:15" x14ac:dyDescent="0.25">
      <c r="A851" s="2"/>
      <c r="G851" s="2"/>
      <c r="H851" s="51"/>
      <c r="I851" s="51"/>
      <c r="J851" s="51"/>
      <c r="K851" s="51"/>
      <c r="L851" s="51"/>
      <c r="M851" s="51"/>
      <c r="N851" s="51"/>
      <c r="O851" s="51"/>
    </row>
    <row r="852" spans="1:15" x14ac:dyDescent="0.25">
      <c r="A852" s="2"/>
      <c r="G852" s="2"/>
      <c r="H852" s="51"/>
      <c r="I852" s="51"/>
      <c r="J852" s="51"/>
      <c r="K852" s="51"/>
      <c r="L852" s="51"/>
      <c r="M852" s="51"/>
      <c r="N852" s="51"/>
      <c r="O852" s="51"/>
    </row>
    <row r="853" spans="1:15" x14ac:dyDescent="0.25">
      <c r="A853" s="2"/>
      <c r="G853" s="2"/>
      <c r="H853" s="51"/>
      <c r="I853" s="51"/>
      <c r="J853" s="51"/>
      <c r="K853" s="51"/>
      <c r="L853" s="51"/>
      <c r="M853" s="51"/>
      <c r="N853" s="51"/>
      <c r="O853" s="51"/>
    </row>
    <row r="854" spans="1:15" x14ac:dyDescent="0.25">
      <c r="A854" s="2"/>
      <c r="G854" s="2"/>
      <c r="H854" s="51"/>
      <c r="I854" s="51"/>
      <c r="J854" s="51"/>
      <c r="K854" s="51"/>
      <c r="L854" s="51"/>
      <c r="M854" s="51"/>
      <c r="N854" s="51"/>
      <c r="O854" s="51"/>
    </row>
    <row r="855" spans="1:15" x14ac:dyDescent="0.25">
      <c r="A855" s="2"/>
      <c r="G855" s="2"/>
      <c r="H855" s="51"/>
      <c r="I855" s="51"/>
      <c r="J855" s="51"/>
      <c r="K855" s="51"/>
      <c r="L855" s="51"/>
      <c r="M855" s="51"/>
      <c r="N855" s="51"/>
      <c r="O855" s="51"/>
    </row>
    <row r="856" spans="1:15" x14ac:dyDescent="0.25">
      <c r="A856" s="2"/>
      <c r="G856" s="2"/>
      <c r="H856" s="51"/>
      <c r="I856" s="51"/>
      <c r="J856" s="51"/>
      <c r="K856" s="51"/>
      <c r="L856" s="51"/>
      <c r="M856" s="51"/>
      <c r="N856" s="51"/>
      <c r="O856" s="51"/>
    </row>
    <row r="857" spans="1:15" x14ac:dyDescent="0.25">
      <c r="A857" s="2"/>
      <c r="G857" s="2"/>
      <c r="H857" s="51"/>
      <c r="I857" s="51"/>
      <c r="J857" s="51"/>
      <c r="K857" s="51"/>
      <c r="L857" s="51"/>
      <c r="M857" s="51"/>
      <c r="N857" s="51"/>
      <c r="O857" s="51"/>
    </row>
    <row r="858" spans="1:15" x14ac:dyDescent="0.25">
      <c r="A858" s="2"/>
      <c r="G858" s="2"/>
      <c r="H858" s="51"/>
      <c r="I858" s="51"/>
      <c r="J858" s="51"/>
      <c r="K858" s="51"/>
      <c r="L858" s="51"/>
      <c r="M858" s="51"/>
      <c r="N858" s="51"/>
      <c r="O858" s="51"/>
    </row>
    <row r="859" spans="1:15" x14ac:dyDescent="0.25">
      <c r="A859" s="2"/>
      <c r="G859" s="2"/>
      <c r="H859" s="51"/>
      <c r="I859" s="51"/>
      <c r="J859" s="51"/>
      <c r="K859" s="51"/>
      <c r="L859" s="51"/>
      <c r="M859" s="51"/>
      <c r="N859" s="51"/>
      <c r="O859" s="51"/>
    </row>
    <row r="860" spans="1:15" x14ac:dyDescent="0.25">
      <c r="A860" s="2"/>
      <c r="G860" s="2"/>
      <c r="H860" s="51"/>
      <c r="I860" s="51"/>
      <c r="J860" s="51"/>
      <c r="K860" s="51"/>
      <c r="L860" s="51"/>
      <c r="M860" s="51"/>
      <c r="N860" s="51"/>
      <c r="O860" s="51"/>
    </row>
    <row r="861" spans="1:15" x14ac:dyDescent="0.25">
      <c r="A861" s="2"/>
      <c r="G861" s="2"/>
      <c r="H861" s="51"/>
      <c r="I861" s="51"/>
      <c r="J861" s="51"/>
      <c r="K861" s="51"/>
      <c r="L861" s="51"/>
      <c r="M861" s="51"/>
      <c r="N861" s="51"/>
      <c r="O861" s="51"/>
    </row>
    <row r="862" spans="1:15" x14ac:dyDescent="0.25">
      <c r="A862" s="2"/>
      <c r="G862" s="2"/>
      <c r="H862" s="51"/>
      <c r="I862" s="51"/>
      <c r="J862" s="51"/>
      <c r="K862" s="51"/>
      <c r="L862" s="51"/>
      <c r="M862" s="51"/>
      <c r="N862" s="51"/>
      <c r="O862" s="51"/>
    </row>
    <row r="863" spans="1:15" x14ac:dyDescent="0.25">
      <c r="A863" s="2"/>
      <c r="G863" s="2"/>
      <c r="H863" s="51"/>
      <c r="I863" s="51"/>
      <c r="J863" s="51"/>
      <c r="K863" s="51"/>
      <c r="L863" s="51"/>
      <c r="M863" s="51"/>
      <c r="N863" s="51"/>
      <c r="O863" s="51"/>
    </row>
    <row r="864" spans="1:15" x14ac:dyDescent="0.25">
      <c r="A864" s="2"/>
      <c r="G864" s="2"/>
      <c r="H864" s="51"/>
      <c r="I864" s="51"/>
      <c r="J864" s="51"/>
      <c r="K864" s="51"/>
      <c r="L864" s="51"/>
      <c r="M864" s="51"/>
      <c r="N864" s="51"/>
      <c r="O864" s="51"/>
    </row>
    <row r="865" spans="1:15" x14ac:dyDescent="0.25">
      <c r="A865" s="2"/>
      <c r="G865" s="2"/>
      <c r="H865" s="51"/>
      <c r="I865" s="51"/>
      <c r="J865" s="51"/>
      <c r="K865" s="51"/>
      <c r="L865" s="51"/>
      <c r="M865" s="51"/>
      <c r="N865" s="51"/>
      <c r="O865" s="51"/>
    </row>
    <row r="866" spans="1:15" x14ac:dyDescent="0.25">
      <c r="A866" s="2"/>
      <c r="G866" s="2"/>
      <c r="H866" s="51"/>
      <c r="I866" s="51"/>
      <c r="J866" s="51"/>
      <c r="K866" s="51"/>
      <c r="L866" s="51"/>
      <c r="M866" s="51"/>
      <c r="N866" s="51"/>
      <c r="O866" s="51"/>
    </row>
    <row r="867" spans="1:15" x14ac:dyDescent="0.25">
      <c r="A867" s="2"/>
      <c r="G867" s="2"/>
      <c r="H867" s="51"/>
      <c r="I867" s="51"/>
      <c r="J867" s="51"/>
      <c r="K867" s="51"/>
      <c r="L867" s="51"/>
      <c r="M867" s="51"/>
      <c r="N867" s="51"/>
      <c r="O867" s="51"/>
    </row>
    <row r="868" spans="1:15" x14ac:dyDescent="0.25">
      <c r="A868" s="2"/>
      <c r="G868" s="2"/>
      <c r="H868" s="51"/>
      <c r="I868" s="51"/>
      <c r="J868" s="51"/>
      <c r="K868" s="51"/>
      <c r="L868" s="51"/>
      <c r="M868" s="51"/>
      <c r="N868" s="51"/>
      <c r="O868" s="51"/>
    </row>
    <row r="869" spans="1:15" x14ac:dyDescent="0.25">
      <c r="A869" s="2"/>
      <c r="G869" s="2"/>
      <c r="H869" s="51"/>
      <c r="I869" s="51"/>
      <c r="J869" s="51"/>
      <c r="K869" s="51"/>
      <c r="L869" s="51"/>
      <c r="M869" s="51"/>
      <c r="N869" s="51"/>
      <c r="O869" s="51"/>
    </row>
    <row r="870" spans="1:15" x14ac:dyDescent="0.25">
      <c r="A870" s="2"/>
      <c r="G870" s="2"/>
      <c r="H870" s="51"/>
      <c r="I870" s="51"/>
      <c r="J870" s="51"/>
      <c r="K870" s="51"/>
      <c r="L870" s="51"/>
      <c r="M870" s="51"/>
      <c r="N870" s="51"/>
      <c r="O870" s="51"/>
    </row>
    <row r="871" spans="1:15" x14ac:dyDescent="0.25">
      <c r="A871" s="2"/>
      <c r="G871" s="2"/>
      <c r="H871" s="51"/>
      <c r="I871" s="51"/>
      <c r="J871" s="51"/>
      <c r="K871" s="51"/>
      <c r="L871" s="51"/>
      <c r="M871" s="51"/>
      <c r="N871" s="51"/>
      <c r="O871" s="51"/>
    </row>
    <row r="872" spans="1:15" x14ac:dyDescent="0.25">
      <c r="A872" s="2"/>
      <c r="G872" s="2"/>
      <c r="H872" s="51"/>
      <c r="I872" s="51"/>
      <c r="J872" s="51"/>
      <c r="K872" s="51"/>
      <c r="L872" s="51"/>
      <c r="M872" s="51"/>
      <c r="N872" s="51"/>
      <c r="O872" s="51"/>
    </row>
    <row r="873" spans="1:15" x14ac:dyDescent="0.25">
      <c r="A873" s="2"/>
      <c r="G873" s="2"/>
      <c r="H873" s="51"/>
      <c r="I873" s="51"/>
      <c r="J873" s="51"/>
      <c r="K873" s="51"/>
      <c r="L873" s="51"/>
      <c r="M873" s="51"/>
      <c r="N873" s="51"/>
      <c r="O873" s="51"/>
    </row>
    <row r="874" spans="1:15" x14ac:dyDescent="0.25">
      <c r="A874" s="2"/>
      <c r="G874" s="2"/>
      <c r="H874" s="51"/>
      <c r="I874" s="51"/>
      <c r="J874" s="51"/>
      <c r="K874" s="51"/>
      <c r="L874" s="51"/>
      <c r="M874" s="51"/>
      <c r="N874" s="51"/>
      <c r="O874" s="51"/>
    </row>
    <row r="875" spans="1:15" x14ac:dyDescent="0.25">
      <c r="A875" s="2"/>
      <c r="G875" s="2"/>
      <c r="H875" s="51"/>
      <c r="I875" s="51"/>
      <c r="J875" s="51"/>
      <c r="K875" s="51"/>
      <c r="L875" s="51"/>
      <c r="M875" s="51"/>
      <c r="N875" s="51"/>
      <c r="O875" s="51"/>
    </row>
    <row r="876" spans="1:15" x14ac:dyDescent="0.25">
      <c r="A876" s="2"/>
      <c r="G876" s="2"/>
      <c r="H876" s="51"/>
      <c r="I876" s="51"/>
      <c r="J876" s="51"/>
      <c r="K876" s="51"/>
      <c r="L876" s="51"/>
      <c r="M876" s="51"/>
      <c r="N876" s="51"/>
      <c r="O876" s="51"/>
    </row>
    <row r="877" spans="1:15" x14ac:dyDescent="0.25">
      <c r="A877" s="2"/>
      <c r="G877" s="2"/>
      <c r="H877" s="51"/>
      <c r="I877" s="51"/>
      <c r="J877" s="51"/>
      <c r="K877" s="51"/>
      <c r="L877" s="51"/>
      <c r="M877" s="51"/>
      <c r="N877" s="51"/>
      <c r="O877" s="51"/>
    </row>
    <row r="878" spans="1:15" x14ac:dyDescent="0.25">
      <c r="A878" s="2"/>
      <c r="G878" s="2"/>
      <c r="H878" s="51"/>
      <c r="I878" s="51"/>
      <c r="J878" s="51"/>
      <c r="K878" s="51"/>
      <c r="L878" s="51"/>
      <c r="M878" s="51"/>
      <c r="N878" s="51"/>
      <c r="O878" s="51"/>
    </row>
    <row r="879" spans="1:15" x14ac:dyDescent="0.25">
      <c r="A879" s="2"/>
      <c r="G879" s="2"/>
      <c r="H879" s="51"/>
      <c r="I879" s="51"/>
      <c r="J879" s="51"/>
      <c r="K879" s="51"/>
      <c r="L879" s="51"/>
      <c r="M879" s="51"/>
      <c r="N879" s="51"/>
      <c r="O879" s="51"/>
    </row>
    <row r="880" spans="1:15" x14ac:dyDescent="0.25">
      <c r="A880" s="2"/>
      <c r="G880" s="2"/>
      <c r="H880" s="51"/>
      <c r="I880" s="51"/>
      <c r="J880" s="51"/>
      <c r="K880" s="51"/>
      <c r="L880" s="51"/>
      <c r="M880" s="51"/>
      <c r="N880" s="51"/>
      <c r="O880" s="51"/>
    </row>
    <row r="881" spans="1:15" x14ac:dyDescent="0.25">
      <c r="A881" s="2"/>
      <c r="G881" s="2"/>
      <c r="H881" s="51"/>
      <c r="I881" s="51"/>
      <c r="J881" s="51"/>
      <c r="K881" s="51"/>
      <c r="L881" s="51"/>
      <c r="M881" s="51"/>
      <c r="N881" s="51"/>
      <c r="O881" s="51"/>
    </row>
    <row r="882" spans="1:15" x14ac:dyDescent="0.25">
      <c r="A882" s="2"/>
      <c r="G882" s="2"/>
      <c r="H882" s="51"/>
      <c r="I882" s="51"/>
      <c r="J882" s="51"/>
      <c r="K882" s="51"/>
      <c r="L882" s="51"/>
      <c r="M882" s="51"/>
      <c r="N882" s="51"/>
      <c r="O882" s="51"/>
    </row>
    <row r="883" spans="1:15" x14ac:dyDescent="0.25">
      <c r="A883" s="2"/>
      <c r="G883" s="2"/>
      <c r="H883" s="51"/>
      <c r="I883" s="51"/>
      <c r="J883" s="51"/>
      <c r="K883" s="51"/>
      <c r="L883" s="51"/>
      <c r="M883" s="51"/>
      <c r="N883" s="51"/>
      <c r="O883" s="51"/>
    </row>
    <row r="884" spans="1:15" x14ac:dyDescent="0.25">
      <c r="A884" s="2"/>
      <c r="G884" s="2"/>
      <c r="H884" s="51"/>
      <c r="I884" s="51"/>
      <c r="J884" s="51"/>
      <c r="K884" s="51"/>
      <c r="L884" s="51"/>
      <c r="M884" s="51"/>
      <c r="N884" s="51"/>
      <c r="O884" s="51"/>
    </row>
    <row r="885" spans="1:15" x14ac:dyDescent="0.25">
      <c r="A885" s="2"/>
      <c r="G885" s="2"/>
      <c r="H885" s="51"/>
      <c r="I885" s="51"/>
      <c r="J885" s="51"/>
      <c r="K885" s="51"/>
      <c r="L885" s="51"/>
      <c r="M885" s="51"/>
      <c r="N885" s="51"/>
      <c r="O885" s="51"/>
    </row>
    <row r="886" spans="1:15" x14ac:dyDescent="0.25">
      <c r="A886" s="2"/>
      <c r="G886" s="2"/>
      <c r="H886" s="51"/>
      <c r="I886" s="51"/>
      <c r="J886" s="51"/>
      <c r="K886" s="51"/>
      <c r="L886" s="51"/>
      <c r="M886" s="51"/>
      <c r="N886" s="51"/>
      <c r="O886" s="51"/>
    </row>
    <row r="887" spans="1:15" x14ac:dyDescent="0.25">
      <c r="A887" s="2"/>
      <c r="G887" s="2"/>
      <c r="H887" s="51"/>
      <c r="I887" s="51"/>
      <c r="J887" s="51"/>
      <c r="K887" s="51"/>
      <c r="L887" s="51"/>
      <c r="M887" s="51"/>
      <c r="N887" s="51"/>
      <c r="O887" s="51"/>
    </row>
    <row r="888" spans="1:15" x14ac:dyDescent="0.25">
      <c r="A888" s="2"/>
      <c r="G888" s="2"/>
      <c r="H888" s="51"/>
      <c r="I888" s="51"/>
      <c r="J888" s="51"/>
      <c r="K888" s="51"/>
      <c r="L888" s="51"/>
      <c r="M888" s="51"/>
      <c r="N888" s="51"/>
      <c r="O888" s="51"/>
    </row>
    <row r="889" spans="1:15" x14ac:dyDescent="0.25">
      <c r="A889" s="2"/>
      <c r="G889" s="2"/>
      <c r="H889" s="51"/>
      <c r="I889" s="51"/>
      <c r="J889" s="51"/>
      <c r="K889" s="51"/>
      <c r="L889" s="51"/>
      <c r="M889" s="51"/>
      <c r="N889" s="51"/>
      <c r="O889" s="51"/>
    </row>
    <row r="890" spans="1:15" x14ac:dyDescent="0.25">
      <c r="A890" s="2"/>
      <c r="G890" s="2"/>
      <c r="H890" s="51"/>
      <c r="I890" s="51"/>
      <c r="J890" s="51"/>
      <c r="K890" s="51"/>
      <c r="L890" s="51"/>
      <c r="M890" s="51"/>
      <c r="N890" s="51"/>
      <c r="O890" s="51"/>
    </row>
    <row r="891" spans="1:15" x14ac:dyDescent="0.25">
      <c r="A891" s="2"/>
      <c r="G891" s="2"/>
      <c r="H891" s="51"/>
      <c r="I891" s="51"/>
      <c r="J891" s="51"/>
      <c r="K891" s="51"/>
      <c r="L891" s="51"/>
      <c r="M891" s="51"/>
      <c r="N891" s="51"/>
      <c r="O891" s="51"/>
    </row>
    <row r="892" spans="1:15" x14ac:dyDescent="0.25">
      <c r="A892" s="2"/>
      <c r="G892" s="2"/>
      <c r="H892" s="51"/>
      <c r="I892" s="51"/>
      <c r="J892" s="51"/>
      <c r="K892" s="51"/>
      <c r="L892" s="51"/>
      <c r="M892" s="51"/>
      <c r="N892" s="51"/>
      <c r="O892" s="51"/>
    </row>
    <row r="893" spans="1:15" x14ac:dyDescent="0.25">
      <c r="A893" s="2"/>
      <c r="G893" s="2"/>
      <c r="H893" s="51"/>
      <c r="I893" s="51"/>
      <c r="J893" s="51"/>
      <c r="K893" s="51"/>
      <c r="L893" s="51"/>
      <c r="M893" s="51"/>
      <c r="N893" s="51"/>
      <c r="O893" s="51"/>
    </row>
    <row r="894" spans="1:15" x14ac:dyDescent="0.25">
      <c r="A894" s="2"/>
      <c r="G894" s="2"/>
      <c r="H894" s="51"/>
      <c r="I894" s="51"/>
      <c r="J894" s="51"/>
      <c r="K894" s="51"/>
      <c r="L894" s="51"/>
      <c r="M894" s="51"/>
      <c r="N894" s="51"/>
      <c r="O894" s="51"/>
    </row>
    <row r="895" spans="1:15" x14ac:dyDescent="0.25">
      <c r="A895" s="2"/>
      <c r="G895" s="2"/>
      <c r="H895" s="51"/>
      <c r="I895" s="51"/>
      <c r="J895" s="51"/>
      <c r="K895" s="51"/>
      <c r="L895" s="51"/>
      <c r="M895" s="51"/>
      <c r="N895" s="51"/>
      <c r="O895" s="51"/>
    </row>
    <row r="896" spans="1:15" x14ac:dyDescent="0.25">
      <c r="A896" s="2"/>
      <c r="G896" s="2"/>
      <c r="H896" s="51"/>
      <c r="I896" s="51"/>
      <c r="J896" s="51"/>
      <c r="K896" s="51"/>
      <c r="L896" s="51"/>
      <c r="M896" s="51"/>
      <c r="N896" s="51"/>
      <c r="O896" s="51"/>
    </row>
    <row r="897" spans="1:15" x14ac:dyDescent="0.25">
      <c r="A897" s="2"/>
      <c r="G897" s="2"/>
      <c r="H897" s="51"/>
      <c r="I897" s="51"/>
      <c r="J897" s="51"/>
      <c r="K897" s="51"/>
      <c r="L897" s="51"/>
      <c r="M897" s="51"/>
      <c r="N897" s="51"/>
      <c r="O897" s="51"/>
    </row>
    <row r="898" spans="1:15" x14ac:dyDescent="0.25">
      <c r="A898" s="2"/>
      <c r="G898" s="2"/>
      <c r="H898" s="51"/>
      <c r="I898" s="51"/>
      <c r="J898" s="51"/>
      <c r="K898" s="51"/>
      <c r="L898" s="51"/>
      <c r="M898" s="51"/>
      <c r="N898" s="51"/>
      <c r="O898" s="51"/>
    </row>
    <row r="899" spans="1:15" x14ac:dyDescent="0.25">
      <c r="A899" s="2"/>
      <c r="G899" s="2"/>
      <c r="H899" s="51"/>
      <c r="I899" s="51"/>
      <c r="J899" s="51"/>
      <c r="K899" s="51"/>
      <c r="L899" s="51"/>
      <c r="M899" s="51"/>
      <c r="N899" s="51"/>
      <c r="O899" s="51"/>
    </row>
    <row r="900" spans="1:15" x14ac:dyDescent="0.25">
      <c r="A900" s="2"/>
      <c r="G900" s="2"/>
      <c r="H900" s="51"/>
      <c r="I900" s="51"/>
      <c r="J900" s="51"/>
      <c r="K900" s="51"/>
      <c r="L900" s="51"/>
      <c r="M900" s="51"/>
      <c r="N900" s="51"/>
      <c r="O900" s="51"/>
    </row>
    <row r="901" spans="1:15" x14ac:dyDescent="0.25">
      <c r="A901" s="2"/>
      <c r="G901" s="2"/>
      <c r="H901" s="51"/>
      <c r="I901" s="51"/>
      <c r="J901" s="51"/>
      <c r="K901" s="51"/>
      <c r="L901" s="51"/>
      <c r="M901" s="51"/>
      <c r="N901" s="51"/>
      <c r="O901" s="51"/>
    </row>
    <row r="902" spans="1:15" x14ac:dyDescent="0.25">
      <c r="A902" s="2"/>
      <c r="G902" s="2"/>
      <c r="H902" s="51"/>
      <c r="I902" s="51"/>
      <c r="J902" s="51"/>
      <c r="K902" s="51"/>
      <c r="L902" s="51"/>
      <c r="M902" s="51"/>
      <c r="N902" s="51"/>
      <c r="O902" s="51"/>
    </row>
    <row r="903" spans="1:15" x14ac:dyDescent="0.25">
      <c r="A903" s="2"/>
      <c r="G903" s="2"/>
      <c r="H903" s="51"/>
      <c r="I903" s="51"/>
      <c r="J903" s="51"/>
      <c r="K903" s="51"/>
      <c r="L903" s="51"/>
      <c r="M903" s="51"/>
      <c r="N903" s="51"/>
      <c r="O903" s="51"/>
    </row>
    <row r="904" spans="1:15" x14ac:dyDescent="0.25">
      <c r="A904" s="2"/>
      <c r="G904" s="2"/>
      <c r="H904" s="51"/>
      <c r="I904" s="51"/>
      <c r="J904" s="51"/>
      <c r="K904" s="51"/>
      <c r="L904" s="51"/>
      <c r="M904" s="51"/>
      <c r="N904" s="51"/>
      <c r="O904" s="51"/>
    </row>
    <row r="905" spans="1:15" x14ac:dyDescent="0.25">
      <c r="A905" s="2"/>
      <c r="G905" s="2"/>
      <c r="H905" s="51"/>
      <c r="I905" s="51"/>
      <c r="J905" s="51"/>
      <c r="K905" s="51"/>
      <c r="L905" s="51"/>
      <c r="M905" s="51"/>
      <c r="N905" s="51"/>
      <c r="O905" s="51"/>
    </row>
    <row r="906" spans="1:15" x14ac:dyDescent="0.25">
      <c r="A906" s="2"/>
      <c r="G906" s="2"/>
      <c r="H906" s="51"/>
      <c r="I906" s="51"/>
      <c r="J906" s="51"/>
      <c r="K906" s="51"/>
      <c r="L906" s="51"/>
      <c r="M906" s="51"/>
      <c r="N906" s="51"/>
      <c r="O906" s="51"/>
    </row>
    <row r="907" spans="1:15" x14ac:dyDescent="0.25">
      <c r="A907" s="2"/>
      <c r="G907" s="2"/>
      <c r="H907" s="51"/>
      <c r="I907" s="51"/>
      <c r="J907" s="51"/>
      <c r="K907" s="51"/>
      <c r="L907" s="51"/>
      <c r="M907" s="51"/>
      <c r="N907" s="51"/>
      <c r="O907" s="51"/>
    </row>
    <row r="908" spans="1:15" x14ac:dyDescent="0.25">
      <c r="A908" s="2"/>
      <c r="G908" s="2"/>
      <c r="H908" s="51"/>
      <c r="I908" s="51"/>
      <c r="J908" s="51"/>
      <c r="K908" s="51"/>
      <c r="L908" s="51"/>
      <c r="M908" s="51"/>
      <c r="N908" s="51"/>
      <c r="O908" s="51"/>
    </row>
    <row r="909" spans="1:15" x14ac:dyDescent="0.25">
      <c r="A909" s="2"/>
      <c r="G909" s="2"/>
      <c r="H909" s="51"/>
      <c r="I909" s="51"/>
      <c r="J909" s="51"/>
      <c r="K909" s="51"/>
      <c r="L909" s="51"/>
      <c r="M909" s="51"/>
      <c r="N909" s="51"/>
      <c r="O909" s="51"/>
    </row>
    <row r="910" spans="1:15" x14ac:dyDescent="0.25">
      <c r="A910" s="2"/>
      <c r="G910" s="2"/>
      <c r="H910" s="51"/>
      <c r="I910" s="51"/>
      <c r="J910" s="51"/>
      <c r="K910" s="51"/>
      <c r="L910" s="51"/>
      <c r="M910" s="51"/>
      <c r="N910" s="51"/>
      <c r="O910" s="51"/>
    </row>
    <row r="911" spans="1:15" x14ac:dyDescent="0.25">
      <c r="A911" s="2"/>
      <c r="G911" s="2"/>
      <c r="H911" s="51"/>
      <c r="I911" s="51"/>
      <c r="J911" s="51"/>
      <c r="K911" s="51"/>
      <c r="L911" s="51"/>
      <c r="M911" s="51"/>
      <c r="N911" s="51"/>
      <c r="O911" s="51"/>
    </row>
    <row r="912" spans="1:15" x14ac:dyDescent="0.25">
      <c r="A912" s="2"/>
      <c r="G912" s="2"/>
      <c r="H912" s="51"/>
      <c r="I912" s="51"/>
      <c r="J912" s="51"/>
      <c r="K912" s="51"/>
      <c r="L912" s="51"/>
      <c r="M912" s="51"/>
      <c r="N912" s="51"/>
      <c r="O912" s="51"/>
    </row>
    <row r="913" spans="1:15" x14ac:dyDescent="0.25">
      <c r="A913" s="2"/>
      <c r="G913" s="2"/>
      <c r="H913" s="51"/>
      <c r="I913" s="51"/>
      <c r="J913" s="51"/>
      <c r="K913" s="51"/>
      <c r="L913" s="51"/>
      <c r="M913" s="51"/>
      <c r="N913" s="51"/>
      <c r="O913" s="51"/>
    </row>
    <row r="914" spans="1:15" x14ac:dyDescent="0.25">
      <c r="A914" s="2"/>
      <c r="G914" s="2"/>
      <c r="H914" s="51"/>
      <c r="I914" s="51"/>
      <c r="J914" s="51"/>
      <c r="K914" s="51"/>
      <c r="L914" s="51"/>
      <c r="M914" s="51"/>
      <c r="N914" s="51"/>
      <c r="O914" s="51"/>
    </row>
    <row r="915" spans="1:15" x14ac:dyDescent="0.25">
      <c r="A915" s="2"/>
      <c r="G915" s="2"/>
      <c r="H915" s="51"/>
      <c r="I915" s="51"/>
      <c r="J915" s="51"/>
      <c r="K915" s="51"/>
      <c r="L915" s="51"/>
      <c r="M915" s="51"/>
      <c r="N915" s="51"/>
      <c r="O915" s="51"/>
    </row>
    <row r="916" spans="1:15" x14ac:dyDescent="0.25">
      <c r="A916" s="2"/>
      <c r="G916" s="2"/>
      <c r="H916" s="51"/>
      <c r="I916" s="51"/>
      <c r="J916" s="51"/>
      <c r="K916" s="51"/>
      <c r="L916" s="51"/>
      <c r="M916" s="51"/>
      <c r="N916" s="51"/>
      <c r="O916" s="51"/>
    </row>
    <row r="917" spans="1:15" x14ac:dyDescent="0.25">
      <c r="A917" s="2"/>
      <c r="G917" s="2"/>
      <c r="H917" s="51"/>
      <c r="I917" s="51"/>
      <c r="J917" s="51"/>
      <c r="K917" s="51"/>
      <c r="L917" s="51"/>
      <c r="M917" s="51"/>
      <c r="N917" s="51"/>
      <c r="O917" s="51"/>
    </row>
    <row r="918" spans="1:15" x14ac:dyDescent="0.25">
      <c r="A918" s="2"/>
      <c r="G918" s="2"/>
      <c r="H918" s="51"/>
      <c r="I918" s="51"/>
      <c r="J918" s="51"/>
      <c r="K918" s="51"/>
      <c r="L918" s="51"/>
      <c r="M918" s="51"/>
      <c r="N918" s="51"/>
      <c r="O918" s="51"/>
    </row>
    <row r="919" spans="1:15" x14ac:dyDescent="0.25">
      <c r="A919" s="2"/>
      <c r="G919" s="2"/>
      <c r="H919" s="51"/>
      <c r="I919" s="51"/>
      <c r="J919" s="51"/>
      <c r="K919" s="51"/>
      <c r="L919" s="51"/>
      <c r="M919" s="51"/>
      <c r="N919" s="51"/>
      <c r="O919" s="51"/>
    </row>
    <row r="920" spans="1:15" x14ac:dyDescent="0.25">
      <c r="A920" s="2"/>
      <c r="G920" s="2"/>
      <c r="H920" s="51"/>
      <c r="I920" s="51"/>
      <c r="J920" s="51"/>
      <c r="K920" s="51"/>
      <c r="L920" s="51"/>
      <c r="M920" s="51"/>
      <c r="N920" s="51"/>
      <c r="O920" s="51"/>
    </row>
    <row r="921" spans="1:15" x14ac:dyDescent="0.25">
      <c r="A921" s="2"/>
      <c r="G921" s="2"/>
      <c r="H921" s="51"/>
      <c r="I921" s="51"/>
      <c r="J921" s="51"/>
      <c r="K921" s="51"/>
      <c r="L921" s="51"/>
      <c r="M921" s="51"/>
      <c r="N921" s="51"/>
      <c r="O921" s="51"/>
    </row>
    <row r="922" spans="1:15" x14ac:dyDescent="0.25">
      <c r="A922" s="2"/>
      <c r="G922" s="2"/>
      <c r="H922" s="51"/>
      <c r="I922" s="51"/>
      <c r="J922" s="51"/>
      <c r="K922" s="51"/>
      <c r="L922" s="51"/>
      <c r="M922" s="51"/>
      <c r="N922" s="51"/>
      <c r="O922" s="51"/>
    </row>
    <row r="923" spans="1:15" x14ac:dyDescent="0.25">
      <c r="A923" s="2"/>
      <c r="G923" s="2"/>
      <c r="H923" s="51"/>
      <c r="I923" s="51"/>
      <c r="J923" s="51"/>
      <c r="K923" s="51"/>
      <c r="L923" s="51"/>
      <c r="M923" s="51"/>
      <c r="N923" s="51"/>
      <c r="O923" s="51"/>
    </row>
    <row r="924" spans="1:15" x14ac:dyDescent="0.25">
      <c r="A924" s="2"/>
      <c r="G924" s="2"/>
      <c r="H924" s="51"/>
      <c r="I924" s="51"/>
      <c r="J924" s="51"/>
      <c r="K924" s="51"/>
      <c r="L924" s="51"/>
      <c r="M924" s="51"/>
      <c r="N924" s="51"/>
      <c r="O924" s="51"/>
    </row>
    <row r="925" spans="1:15" x14ac:dyDescent="0.25">
      <c r="A925" s="2"/>
      <c r="G925" s="2"/>
      <c r="H925" s="51"/>
      <c r="I925" s="51"/>
      <c r="J925" s="51"/>
      <c r="K925" s="51"/>
      <c r="L925" s="51"/>
      <c r="M925" s="51"/>
      <c r="N925" s="51"/>
      <c r="O925" s="51"/>
    </row>
    <row r="926" spans="1:15" x14ac:dyDescent="0.25">
      <c r="A926" s="2"/>
      <c r="G926" s="2"/>
      <c r="H926" s="51"/>
      <c r="I926" s="51"/>
      <c r="J926" s="51"/>
      <c r="K926" s="51"/>
      <c r="L926" s="51"/>
      <c r="M926" s="51"/>
      <c r="N926" s="51"/>
      <c r="O926" s="51"/>
    </row>
    <row r="927" spans="1:15" x14ac:dyDescent="0.25">
      <c r="A927" s="2"/>
      <c r="G927" s="2"/>
      <c r="H927" s="51"/>
      <c r="I927" s="51"/>
      <c r="J927" s="51"/>
      <c r="K927" s="51"/>
      <c r="L927" s="51"/>
      <c r="M927" s="51"/>
      <c r="N927" s="51"/>
      <c r="O927" s="51"/>
    </row>
    <row r="928" spans="1:15" x14ac:dyDescent="0.25">
      <c r="A928" s="2"/>
      <c r="G928" s="2"/>
      <c r="H928" s="51"/>
      <c r="I928" s="51"/>
      <c r="J928" s="51"/>
      <c r="K928" s="51"/>
      <c r="L928" s="51"/>
      <c r="M928" s="51"/>
      <c r="N928" s="51"/>
      <c r="O928" s="51"/>
    </row>
    <row r="929" spans="1:15" x14ac:dyDescent="0.25">
      <c r="A929" s="2"/>
      <c r="G929" s="2"/>
      <c r="H929" s="51"/>
      <c r="I929" s="51"/>
      <c r="J929" s="51"/>
      <c r="K929" s="51"/>
      <c r="L929" s="51"/>
      <c r="M929" s="51"/>
      <c r="N929" s="51"/>
      <c r="O929" s="51"/>
    </row>
    <row r="930" spans="1:15" x14ac:dyDescent="0.25">
      <c r="A930" s="2"/>
      <c r="G930" s="2"/>
      <c r="H930" s="51"/>
      <c r="I930" s="51"/>
      <c r="J930" s="51"/>
      <c r="K930" s="51"/>
      <c r="L930" s="51"/>
      <c r="M930" s="51"/>
      <c r="N930" s="51"/>
      <c r="O930" s="51"/>
    </row>
    <row r="931" spans="1:15" x14ac:dyDescent="0.25">
      <c r="A931" s="2"/>
      <c r="G931" s="2"/>
      <c r="H931" s="51"/>
      <c r="I931" s="51"/>
      <c r="J931" s="51"/>
      <c r="K931" s="51"/>
      <c r="L931" s="51"/>
      <c r="M931" s="51"/>
      <c r="N931" s="51"/>
      <c r="O931" s="51"/>
    </row>
    <row r="932" spans="1:15" x14ac:dyDescent="0.25">
      <c r="A932" s="2"/>
      <c r="G932" s="2"/>
      <c r="H932" s="51"/>
      <c r="I932" s="51"/>
      <c r="J932" s="51"/>
      <c r="K932" s="51"/>
      <c r="L932" s="51"/>
      <c r="M932" s="51"/>
      <c r="N932" s="51"/>
      <c r="O932" s="51"/>
    </row>
    <row r="933" spans="1:15" x14ac:dyDescent="0.25">
      <c r="A933" s="2"/>
      <c r="G933" s="2"/>
      <c r="H933" s="51"/>
      <c r="I933" s="51"/>
      <c r="J933" s="51"/>
      <c r="K933" s="51"/>
      <c r="L933" s="51"/>
      <c r="M933" s="51"/>
      <c r="N933" s="51"/>
      <c r="O933" s="51"/>
    </row>
    <row r="934" spans="1:15" x14ac:dyDescent="0.25">
      <c r="A934" s="2"/>
      <c r="G934" s="2"/>
      <c r="H934" s="51"/>
      <c r="I934" s="51"/>
      <c r="J934" s="51"/>
      <c r="K934" s="51"/>
      <c r="L934" s="51"/>
      <c r="M934" s="51"/>
      <c r="N934" s="51"/>
      <c r="O934" s="51"/>
    </row>
    <row r="935" spans="1:15" x14ac:dyDescent="0.25">
      <c r="A935" s="2"/>
      <c r="G935" s="2"/>
      <c r="H935" s="51"/>
      <c r="I935" s="51"/>
      <c r="J935" s="51"/>
      <c r="K935" s="51"/>
      <c r="L935" s="51"/>
      <c r="M935" s="51"/>
      <c r="N935" s="51"/>
      <c r="O935" s="51"/>
    </row>
    <row r="936" spans="1:15" x14ac:dyDescent="0.25">
      <c r="A936" s="2"/>
      <c r="G936" s="2"/>
      <c r="H936" s="51"/>
      <c r="I936" s="51"/>
      <c r="J936" s="51"/>
      <c r="K936" s="51"/>
      <c r="L936" s="51"/>
      <c r="M936" s="51"/>
      <c r="N936" s="51"/>
      <c r="O936" s="51"/>
    </row>
    <row r="937" spans="1:15" x14ac:dyDescent="0.25">
      <c r="A937" s="2"/>
      <c r="G937" s="2"/>
      <c r="H937" s="51"/>
      <c r="I937" s="51"/>
      <c r="J937" s="51"/>
      <c r="K937" s="51"/>
      <c r="L937" s="51"/>
      <c r="M937" s="51"/>
      <c r="N937" s="51"/>
      <c r="O937" s="51"/>
    </row>
    <row r="938" spans="1:15" x14ac:dyDescent="0.25">
      <c r="A938" s="2"/>
      <c r="G938" s="2"/>
      <c r="H938" s="51"/>
      <c r="I938" s="51"/>
      <c r="J938" s="51"/>
      <c r="K938" s="51"/>
      <c r="L938" s="51"/>
      <c r="M938" s="51"/>
      <c r="N938" s="51"/>
      <c r="O938" s="51"/>
    </row>
    <row r="939" spans="1:15" x14ac:dyDescent="0.25">
      <c r="A939" s="2"/>
      <c r="G939" s="2"/>
      <c r="H939" s="51"/>
      <c r="I939" s="51"/>
      <c r="J939" s="51"/>
      <c r="K939" s="51"/>
      <c r="L939" s="51"/>
      <c r="M939" s="51"/>
      <c r="N939" s="51"/>
      <c r="O939" s="51"/>
    </row>
    <row r="940" spans="1:15" x14ac:dyDescent="0.25">
      <c r="A940" s="2"/>
      <c r="G940" s="2"/>
      <c r="H940" s="51"/>
      <c r="I940" s="51"/>
      <c r="J940" s="51"/>
      <c r="K940" s="51"/>
      <c r="L940" s="51"/>
      <c r="M940" s="51"/>
      <c r="N940" s="51"/>
      <c r="O940" s="51"/>
    </row>
    <row r="941" spans="1:15" x14ac:dyDescent="0.25">
      <c r="A941" s="2"/>
      <c r="G941" s="2"/>
      <c r="H941" s="51"/>
      <c r="I941" s="51"/>
      <c r="J941" s="51"/>
      <c r="K941" s="51"/>
      <c r="L941" s="51"/>
      <c r="M941" s="51"/>
      <c r="N941" s="51"/>
      <c r="O941" s="51"/>
    </row>
    <row r="942" spans="1:15" x14ac:dyDescent="0.25">
      <c r="A942" s="2"/>
      <c r="G942" s="2"/>
      <c r="H942" s="51"/>
      <c r="I942" s="51"/>
      <c r="J942" s="51"/>
      <c r="K942" s="51"/>
      <c r="L942" s="51"/>
      <c r="M942" s="51"/>
      <c r="N942" s="51"/>
      <c r="O942" s="51"/>
    </row>
    <row r="943" spans="1:15" x14ac:dyDescent="0.25">
      <c r="A943" s="2"/>
      <c r="G943" s="2"/>
      <c r="H943" s="51"/>
      <c r="I943" s="51"/>
      <c r="J943" s="51"/>
      <c r="K943" s="51"/>
      <c r="L943" s="51"/>
      <c r="M943" s="51"/>
      <c r="N943" s="51"/>
      <c r="O943" s="51"/>
    </row>
    <row r="944" spans="1:15" x14ac:dyDescent="0.25">
      <c r="A944" s="2"/>
      <c r="G944" s="2"/>
      <c r="H944" s="51"/>
      <c r="I944" s="51"/>
      <c r="J944" s="51"/>
      <c r="K944" s="51"/>
      <c r="L944" s="51"/>
      <c r="M944" s="51"/>
      <c r="N944" s="51"/>
      <c r="O944" s="51"/>
    </row>
    <row r="945" spans="1:15" x14ac:dyDescent="0.25">
      <c r="A945" s="2"/>
      <c r="G945" s="2"/>
      <c r="H945" s="51"/>
      <c r="I945" s="51"/>
      <c r="J945" s="51"/>
      <c r="K945" s="51"/>
      <c r="L945" s="51"/>
      <c r="M945" s="51"/>
      <c r="N945" s="51"/>
      <c r="O945" s="51"/>
    </row>
    <row r="946" spans="1:15" x14ac:dyDescent="0.25">
      <c r="A946" s="2"/>
      <c r="G946" s="2"/>
      <c r="H946" s="51"/>
      <c r="I946" s="51"/>
      <c r="J946" s="51"/>
      <c r="K946" s="51"/>
      <c r="L946" s="51"/>
      <c r="M946" s="51"/>
      <c r="N946" s="51"/>
      <c r="O946" s="51"/>
    </row>
    <row r="947" spans="1:15" x14ac:dyDescent="0.25">
      <c r="A947" s="2"/>
      <c r="G947" s="2"/>
      <c r="H947" s="51"/>
      <c r="I947" s="51"/>
      <c r="J947" s="51"/>
      <c r="K947" s="51"/>
      <c r="L947" s="51"/>
      <c r="M947" s="51"/>
      <c r="N947" s="51"/>
      <c r="O947" s="51"/>
    </row>
    <row r="948" spans="1:15" x14ac:dyDescent="0.25">
      <c r="A948" s="2"/>
      <c r="G948" s="2"/>
      <c r="H948" s="51"/>
      <c r="I948" s="51"/>
      <c r="J948" s="51"/>
      <c r="K948" s="51"/>
      <c r="L948" s="51"/>
      <c r="M948" s="51"/>
      <c r="N948" s="51"/>
      <c r="O948" s="51"/>
    </row>
    <row r="949" spans="1:15" x14ac:dyDescent="0.25">
      <c r="A949" s="2"/>
      <c r="G949" s="2"/>
      <c r="H949" s="51"/>
      <c r="I949" s="51"/>
      <c r="J949" s="51"/>
      <c r="K949" s="51"/>
      <c r="L949" s="51"/>
      <c r="M949" s="51"/>
      <c r="N949" s="51"/>
      <c r="O949" s="51"/>
    </row>
    <row r="950" spans="1:15" x14ac:dyDescent="0.25">
      <c r="A950" s="2"/>
      <c r="G950" s="2"/>
      <c r="H950" s="51"/>
      <c r="I950" s="51"/>
      <c r="J950" s="51"/>
      <c r="K950" s="51"/>
      <c r="L950" s="51"/>
      <c r="M950" s="51"/>
      <c r="N950" s="51"/>
      <c r="O950" s="51"/>
    </row>
    <row r="951" spans="1:15" x14ac:dyDescent="0.25">
      <c r="A951" s="2"/>
      <c r="G951" s="2"/>
      <c r="H951" s="51"/>
      <c r="I951" s="51"/>
      <c r="J951" s="51"/>
      <c r="K951" s="51"/>
      <c r="L951" s="51"/>
      <c r="M951" s="51"/>
      <c r="N951" s="51"/>
      <c r="O951" s="51"/>
    </row>
    <row r="952" spans="1:15" x14ac:dyDescent="0.25">
      <c r="A952" s="2"/>
      <c r="G952" s="2"/>
      <c r="H952" s="51"/>
      <c r="I952" s="51"/>
      <c r="J952" s="51"/>
      <c r="K952" s="51"/>
      <c r="L952" s="51"/>
      <c r="M952" s="51"/>
      <c r="N952" s="51"/>
      <c r="O952" s="51"/>
    </row>
    <row r="953" spans="1:15" x14ac:dyDescent="0.25">
      <c r="A953" s="2"/>
      <c r="G953" s="2"/>
      <c r="H953" s="51"/>
      <c r="I953" s="51"/>
      <c r="J953" s="51"/>
      <c r="K953" s="51"/>
      <c r="L953" s="51"/>
      <c r="M953" s="51"/>
      <c r="N953" s="51"/>
      <c r="O953" s="51"/>
    </row>
    <row r="954" spans="1:15" x14ac:dyDescent="0.25">
      <c r="A954" s="2"/>
      <c r="G954" s="2"/>
      <c r="H954" s="51"/>
      <c r="I954" s="51"/>
      <c r="J954" s="51"/>
      <c r="K954" s="51"/>
      <c r="L954" s="51"/>
      <c r="M954" s="51"/>
      <c r="N954" s="51"/>
      <c r="O954" s="51"/>
    </row>
  </sheetData>
  <mergeCells count="20">
    <mergeCell ref="A34:A35"/>
    <mergeCell ref="B34:B35"/>
    <mergeCell ref="C34:C35"/>
    <mergeCell ref="D34:G34"/>
    <mergeCell ref="J8:J9"/>
    <mergeCell ref="K8:K9"/>
    <mergeCell ref="L8:N8"/>
    <mergeCell ref="O8:Q8"/>
    <mergeCell ref="A8:A9"/>
    <mergeCell ref="B8:B9"/>
    <mergeCell ref="C8:C9"/>
    <mergeCell ref="D8:G8"/>
    <mergeCell ref="H8:H9"/>
    <mergeCell ref="I8:I9"/>
    <mergeCell ref="B7:P7"/>
    <mergeCell ref="A2:P2"/>
    <mergeCell ref="A3:P3"/>
    <mergeCell ref="A4:P4"/>
    <mergeCell ref="A5:P5"/>
    <mergeCell ref="A6:P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view="pageBreakPreview" topLeftCell="A6" zoomScaleSheetLayoutView="100" workbookViewId="0">
      <pane ySplit="1410" activePane="bottomLeft"/>
      <selection activeCell="A6" sqref="A6"/>
      <selection pane="bottomLeft" activeCell="A3" sqref="A3:J3"/>
    </sheetView>
  </sheetViews>
  <sheetFormatPr defaultRowHeight="12.75" x14ac:dyDescent="0.25"/>
  <cols>
    <col min="1" max="1" width="5.28515625" style="2" customWidth="1"/>
    <col min="2" max="2" width="19.7109375" style="2" customWidth="1"/>
    <col min="3" max="3" width="15.140625" style="2" customWidth="1"/>
    <col min="4" max="4" width="5.85546875" style="52" customWidth="1"/>
    <col min="5" max="5" width="16" style="2" customWidth="1"/>
    <col min="6" max="6" width="7.28515625" style="52" customWidth="1"/>
    <col min="7" max="7" width="15.85546875" style="2" customWidth="1"/>
    <col min="8" max="8" width="7.5703125" style="52" customWidth="1"/>
    <col min="9" max="9" width="15.28515625" style="2" customWidth="1"/>
    <col min="10" max="10" width="15.28515625" style="66" customWidth="1"/>
    <col min="11" max="11" width="9.140625" style="2"/>
    <col min="12" max="12" width="21.7109375" style="2" customWidth="1"/>
    <col min="13" max="13" width="24.28515625" style="2" customWidth="1"/>
    <col min="14" max="16384" width="9.140625" style="2"/>
  </cols>
  <sheetData>
    <row r="1" spans="1:12" ht="18.75" x14ac:dyDescent="0.25">
      <c r="A1" s="539" t="s">
        <v>491</v>
      </c>
      <c r="B1" s="539"/>
      <c r="C1" s="539"/>
      <c r="D1" s="539"/>
      <c r="E1" s="539"/>
      <c r="F1" s="539"/>
      <c r="G1" s="539"/>
      <c r="H1" s="539"/>
      <c r="I1" s="539"/>
      <c r="J1" s="539"/>
    </row>
    <row r="2" spans="1:12" ht="18.75" x14ac:dyDescent="0.25">
      <c r="A2" s="539" t="s">
        <v>2</v>
      </c>
      <c r="B2" s="539"/>
      <c r="C2" s="539"/>
      <c r="D2" s="539"/>
      <c r="E2" s="539"/>
      <c r="F2" s="539"/>
      <c r="G2" s="539"/>
      <c r="H2" s="539"/>
      <c r="I2" s="539"/>
      <c r="J2" s="539"/>
    </row>
    <row r="3" spans="1:12" ht="18.75" x14ac:dyDescent="0.25">
      <c r="A3" s="539" t="s">
        <v>38</v>
      </c>
      <c r="B3" s="539"/>
      <c r="C3" s="539"/>
      <c r="D3" s="539"/>
      <c r="E3" s="539"/>
      <c r="F3" s="539"/>
      <c r="G3" s="539"/>
      <c r="H3" s="539"/>
      <c r="I3" s="539"/>
      <c r="J3" s="539"/>
      <c r="L3" s="51"/>
    </row>
    <row r="4" spans="1:12" ht="18.75" x14ac:dyDescent="0.25">
      <c r="A4" s="539" t="s">
        <v>70</v>
      </c>
      <c r="B4" s="539"/>
      <c r="C4" s="539"/>
      <c r="D4" s="539"/>
      <c r="E4" s="539"/>
      <c r="F4" s="539"/>
      <c r="G4" s="539"/>
      <c r="H4" s="539"/>
      <c r="I4" s="539"/>
      <c r="J4" s="539"/>
      <c r="L4" s="369"/>
    </row>
    <row r="6" spans="1:12" ht="24.75" customHeight="1" x14ac:dyDescent="0.25">
      <c r="A6" s="544" t="s">
        <v>19</v>
      </c>
      <c r="B6" s="544" t="s">
        <v>85</v>
      </c>
      <c r="C6" s="544" t="s">
        <v>86</v>
      </c>
      <c r="D6" s="544" t="s">
        <v>90</v>
      </c>
      <c r="E6" s="544"/>
      <c r="F6" s="544" t="s">
        <v>89</v>
      </c>
      <c r="G6" s="544"/>
      <c r="H6" s="544" t="s">
        <v>91</v>
      </c>
      <c r="I6" s="544"/>
      <c r="J6" s="560" t="s">
        <v>7</v>
      </c>
      <c r="L6" s="369">
        <f>'LAPORAN BULANAN'!H69</f>
        <v>156315000000</v>
      </c>
    </row>
    <row r="7" spans="1:12" ht="30.75" customHeight="1" x14ac:dyDescent="0.25">
      <c r="A7" s="544"/>
      <c r="B7" s="544"/>
      <c r="C7" s="544"/>
      <c r="D7" s="219" t="s">
        <v>102</v>
      </c>
      <c r="E7" s="220" t="s">
        <v>88</v>
      </c>
      <c r="F7" s="219" t="s">
        <v>87</v>
      </c>
      <c r="G7" s="220" t="s">
        <v>88</v>
      </c>
      <c r="H7" s="219" t="s">
        <v>87</v>
      </c>
      <c r="I7" s="220" t="s">
        <v>88</v>
      </c>
      <c r="J7" s="561"/>
      <c r="L7" s="369">
        <f>'LAPORAN BULANAN'!H27+'LAPORAN BULANAN'!H26+'LAPORAN BULANAN'!H25+'LAPORAN BULANAN'!H20+'LAPORAN BULANAN'!H19+'LAPORAN BULANAN'!H18+'LAPORAN BULANAN'!H16+'LAPORAN BULANAN'!H14</f>
        <v>1470000000</v>
      </c>
    </row>
    <row r="8" spans="1:12" ht="23.25" customHeight="1" x14ac:dyDescent="0.25">
      <c r="A8" s="540">
        <v>1</v>
      </c>
      <c r="B8" s="541" t="s">
        <v>35</v>
      </c>
      <c r="C8" s="218" t="s">
        <v>56</v>
      </c>
      <c r="D8" s="264">
        <f>[1]DPU!$G$129</f>
        <v>3</v>
      </c>
      <c r="E8" s="266">
        <v>3200000000</v>
      </c>
      <c r="F8" s="264">
        <f>'LAPORAN BULANAN'!D69</f>
        <v>0</v>
      </c>
      <c r="G8" s="218"/>
      <c r="H8" s="264">
        <f>D8-F8</f>
        <v>3</v>
      </c>
      <c r="I8" s="267">
        <f>E8-G8</f>
        <v>3200000000</v>
      </c>
      <c r="J8" s="378">
        <v>0</v>
      </c>
      <c r="L8" s="369">
        <f>L6-L7</f>
        <v>154845000000</v>
      </c>
    </row>
    <row r="9" spans="1:12" ht="23.25" customHeight="1" x14ac:dyDescent="0.25">
      <c r="A9" s="540"/>
      <c r="B9" s="542"/>
      <c r="C9" s="218" t="s">
        <v>57</v>
      </c>
      <c r="D9" s="264">
        <v>74</v>
      </c>
      <c r="E9" s="266">
        <f>'[2]DPU VALIT'!$G$128</f>
        <v>185590000000</v>
      </c>
      <c r="F9" s="264">
        <f>'LAPORAN BULANAN'!E69</f>
        <v>49</v>
      </c>
      <c r="G9" s="270">
        <f>'LAPORAN BULANAN'!H69-REKAP!G10</f>
        <v>154045000000</v>
      </c>
      <c r="H9" s="264">
        <f>D9-F9</f>
        <v>25</v>
      </c>
      <c r="I9" s="267">
        <f t="shared" ref="I9:I11" si="0">E9-G9</f>
        <v>31545000000</v>
      </c>
      <c r="J9" s="378">
        <f>L11</f>
        <v>10884032000</v>
      </c>
      <c r="L9" s="369">
        <f>'LAPORAN BULANAN'!M69</f>
        <v>10970360000</v>
      </c>
    </row>
    <row r="10" spans="1:12" ht="23.25" customHeight="1" x14ac:dyDescent="0.25">
      <c r="A10" s="540"/>
      <c r="B10" s="542"/>
      <c r="C10" s="218" t="s">
        <v>58</v>
      </c>
      <c r="D10" s="264">
        <f>[1]DPU!$I$129</f>
        <v>25</v>
      </c>
      <c r="E10" s="266">
        <v>6565100000</v>
      </c>
      <c r="F10" s="264">
        <f>'LAPORAN BULANAN'!F69</f>
        <v>9</v>
      </c>
      <c r="G10" s="270">
        <v>2270000000</v>
      </c>
      <c r="H10" s="264">
        <f t="shared" ref="H10:H11" si="1">D10-F10</f>
        <v>16</v>
      </c>
      <c r="I10" s="267">
        <f t="shared" si="0"/>
        <v>4295100000</v>
      </c>
      <c r="J10" s="378">
        <f>L10</f>
        <v>86328000</v>
      </c>
      <c r="L10" s="369">
        <f>'LAPORAN BULANAN'!M14+'LAPORAN BULANAN'!M16+'LAPORAN BULANAN'!M18+'LAPORAN BULANAN'!M19+'LAPORAN BULANAN'!M20+'LAPORAN BULANAN'!M25+'LAPORAN BULANAN'!M26+'LAPORAN BULANAN'!M27</f>
        <v>86328000</v>
      </c>
    </row>
    <row r="11" spans="1:12" ht="23.25" customHeight="1" x14ac:dyDescent="0.25">
      <c r="A11" s="540"/>
      <c r="B11" s="543"/>
      <c r="C11" s="218" t="s">
        <v>59</v>
      </c>
      <c r="D11" s="273">
        <f>[1]DPU!$J$129</f>
        <v>0</v>
      </c>
      <c r="E11" s="267">
        <v>0</v>
      </c>
      <c r="F11" s="273">
        <f>'LAPORAN BULANAN'!G69</f>
        <v>0</v>
      </c>
      <c r="G11" s="267">
        <v>0</v>
      </c>
      <c r="H11" s="273">
        <f t="shared" si="1"/>
        <v>0</v>
      </c>
      <c r="I11" s="267">
        <f t="shared" si="0"/>
        <v>0</v>
      </c>
      <c r="J11" s="378">
        <v>0</v>
      </c>
      <c r="L11" s="369">
        <f>L9-L10</f>
        <v>10884032000</v>
      </c>
    </row>
    <row r="12" spans="1:12" ht="23.25" customHeight="1" x14ac:dyDescent="0.25">
      <c r="A12" s="545" t="s">
        <v>20</v>
      </c>
      <c r="B12" s="546"/>
      <c r="C12" s="342"/>
      <c r="D12" s="345">
        <f>SUM(D8:D11)</f>
        <v>102</v>
      </c>
      <c r="E12" s="344">
        <f>SUM(E8:E11)</f>
        <v>195355100000</v>
      </c>
      <c r="F12" s="345">
        <f t="shared" ref="F12:G12" si="2">SUM(F8:F11)</f>
        <v>58</v>
      </c>
      <c r="G12" s="344">
        <f t="shared" si="2"/>
        <v>156315000000</v>
      </c>
      <c r="H12" s="344">
        <f>SUM(H8:H11)</f>
        <v>44</v>
      </c>
      <c r="I12" s="344">
        <f>SUM(I8:I11)</f>
        <v>39040100000</v>
      </c>
      <c r="J12" s="344">
        <f>SUM(J8:J11)</f>
        <v>10970360000</v>
      </c>
      <c r="K12" s="474">
        <f>F12/D12</f>
        <v>0.56862745098039214</v>
      </c>
    </row>
    <row r="13" spans="1:12" ht="23.25" customHeight="1" x14ac:dyDescent="0.25">
      <c r="A13" s="540">
        <v>2</v>
      </c>
      <c r="B13" s="540" t="s">
        <v>135</v>
      </c>
      <c r="C13" s="218" t="s">
        <v>56</v>
      </c>
      <c r="D13" s="273">
        <v>3</v>
      </c>
      <c r="E13" s="381">
        <f>[2]DINKES!$H$16</f>
        <v>3200500000</v>
      </c>
      <c r="F13" s="273">
        <v>3</v>
      </c>
      <c r="G13" s="267">
        <f>'LAPORAN BULANAN'!H97+426640000+[3]DINKES!$D$15</f>
        <v>3200500000</v>
      </c>
      <c r="H13" s="273">
        <f>D13-F13</f>
        <v>0</v>
      </c>
      <c r="I13" s="267">
        <f>E13-G13</f>
        <v>0</v>
      </c>
      <c r="J13" s="378">
        <f>'LAPORAN BULANAN'!M97</f>
        <v>753000</v>
      </c>
    </row>
    <row r="14" spans="1:12" ht="23.25" customHeight="1" x14ac:dyDescent="0.25">
      <c r="A14" s="540"/>
      <c r="B14" s="540"/>
      <c r="C14" s="218" t="s">
        <v>57</v>
      </c>
      <c r="D14" s="273">
        <v>7</v>
      </c>
      <c r="E14" s="381">
        <f>[2]DINKES!$I$16</f>
        <v>9969500000</v>
      </c>
      <c r="F14" s="273">
        <f>'LAPORAN BULANAN'!E99</f>
        <v>7</v>
      </c>
      <c r="G14" s="267">
        <f>'LAPORAN BULANAN'!H89+'LAPORAN BULANAN'!H90+'LAPORAN BULANAN'!H91+'LAPORAN BULANAN'!H92+'LAPORAN BULANAN'!H93+'LAPORAN BULANAN'!H94+'LAPORAN BULANAN'!H95</f>
        <v>9969500000</v>
      </c>
      <c r="H14" s="273">
        <f t="shared" ref="H14:H16" si="3">D14-F14</f>
        <v>0</v>
      </c>
      <c r="I14" s="267">
        <f t="shared" ref="I14:I16" si="4">E14-G14</f>
        <v>0</v>
      </c>
      <c r="J14" s="378">
        <f>L16</f>
        <v>1297050000</v>
      </c>
      <c r="L14" s="369">
        <f>'LAPORAN BULANAN'!M99</f>
        <v>1328621000</v>
      </c>
    </row>
    <row r="15" spans="1:12" ht="23.25" customHeight="1" x14ac:dyDescent="0.25">
      <c r="A15" s="540"/>
      <c r="B15" s="540"/>
      <c r="C15" s="218" t="s">
        <v>58</v>
      </c>
      <c r="D15" s="273">
        <v>1</v>
      </c>
      <c r="E15" s="381">
        <f>[2]DINKES!$J$16</f>
        <v>130640000</v>
      </c>
      <c r="F15" s="273">
        <v>1</v>
      </c>
      <c r="G15" s="267">
        <f>'LAPORAN BULANAN'!H88</f>
        <v>130640000</v>
      </c>
      <c r="H15" s="273">
        <f t="shared" si="3"/>
        <v>0</v>
      </c>
      <c r="I15" s="267">
        <v>0</v>
      </c>
      <c r="J15" s="378">
        <f>L15</f>
        <v>30818000</v>
      </c>
      <c r="L15" s="369">
        <f>'LAPORAN BULANAN'!M88</f>
        <v>30818000</v>
      </c>
    </row>
    <row r="16" spans="1:12" ht="23.25" customHeight="1" x14ac:dyDescent="0.25">
      <c r="A16" s="540"/>
      <c r="B16" s="540"/>
      <c r="C16" s="218" t="s">
        <v>59</v>
      </c>
      <c r="D16" s="273">
        <v>0</v>
      </c>
      <c r="E16" s="381">
        <v>0</v>
      </c>
      <c r="F16" s="273">
        <v>0</v>
      </c>
      <c r="G16" s="267">
        <v>0</v>
      </c>
      <c r="H16" s="273">
        <f t="shared" si="3"/>
        <v>0</v>
      </c>
      <c r="I16" s="267">
        <f t="shared" si="4"/>
        <v>0</v>
      </c>
      <c r="J16" s="378">
        <v>0</v>
      </c>
      <c r="L16" s="369">
        <f>L14-L15-J13</f>
        <v>1297050000</v>
      </c>
    </row>
    <row r="17" spans="1:12" ht="23.25" customHeight="1" x14ac:dyDescent="0.25">
      <c r="A17" s="545"/>
      <c r="B17" s="546"/>
      <c r="C17" s="342"/>
      <c r="D17" s="345">
        <f>SUM(D13:D16)</f>
        <v>11</v>
      </c>
      <c r="E17" s="382">
        <f t="shared" ref="E17:I17" si="5">SUM(E13:E16)</f>
        <v>13300640000</v>
      </c>
      <c r="F17" s="345">
        <f t="shared" si="5"/>
        <v>11</v>
      </c>
      <c r="G17" s="382">
        <f t="shared" si="5"/>
        <v>13300640000</v>
      </c>
      <c r="H17" s="345">
        <f t="shared" si="5"/>
        <v>0</v>
      </c>
      <c r="I17" s="382">
        <f t="shared" si="5"/>
        <v>0</v>
      </c>
      <c r="J17" s="382">
        <f>SUM(J13:J16)</f>
        <v>1328621000</v>
      </c>
    </row>
    <row r="18" spans="1:12" ht="23.25" customHeight="1" x14ac:dyDescent="0.25">
      <c r="A18" s="540">
        <v>3</v>
      </c>
      <c r="B18" s="540" t="s">
        <v>141</v>
      </c>
      <c r="C18" s="218" t="s">
        <v>56</v>
      </c>
      <c r="D18" s="273">
        <v>1</v>
      </c>
      <c r="E18" s="381">
        <v>500000000</v>
      </c>
      <c r="F18" s="273">
        <v>0</v>
      </c>
      <c r="G18" s="267">
        <v>0</v>
      </c>
      <c r="H18" s="273">
        <f>D18-F18</f>
        <v>1</v>
      </c>
      <c r="I18" s="267">
        <f>E18-G18</f>
        <v>500000000</v>
      </c>
      <c r="J18" s="378">
        <v>0</v>
      </c>
    </row>
    <row r="19" spans="1:12" ht="23.25" customHeight="1" x14ac:dyDescent="0.25">
      <c r="A19" s="540"/>
      <c r="B19" s="540"/>
      <c r="C19" s="218" t="s">
        <v>57</v>
      </c>
      <c r="D19" s="273">
        <v>0</v>
      </c>
      <c r="E19" s="267">
        <v>0</v>
      </c>
      <c r="F19" s="273">
        <v>0</v>
      </c>
      <c r="G19" s="267">
        <v>0</v>
      </c>
      <c r="H19" s="273">
        <f>D19-F19</f>
        <v>0</v>
      </c>
      <c r="I19" s="267">
        <v>0</v>
      </c>
      <c r="J19" s="378">
        <v>0</v>
      </c>
    </row>
    <row r="20" spans="1:12" ht="23.25" customHeight="1" x14ac:dyDescent="0.25">
      <c r="A20" s="540"/>
      <c r="B20" s="540"/>
      <c r="C20" s="218" t="s">
        <v>58</v>
      </c>
      <c r="D20" s="273">
        <v>0</v>
      </c>
      <c r="E20" s="267">
        <v>0</v>
      </c>
      <c r="F20" s="273">
        <v>0</v>
      </c>
      <c r="G20" s="267">
        <v>0</v>
      </c>
      <c r="H20" s="273">
        <f>D20-F20</f>
        <v>0</v>
      </c>
      <c r="I20" s="267">
        <f t="shared" ref="I20:I21" si="6">E20-G20</f>
        <v>0</v>
      </c>
      <c r="J20" s="378">
        <v>0</v>
      </c>
    </row>
    <row r="21" spans="1:12" ht="23.25" customHeight="1" x14ac:dyDescent="0.25">
      <c r="A21" s="540"/>
      <c r="B21" s="540"/>
      <c r="C21" s="218" t="s">
        <v>59</v>
      </c>
      <c r="D21" s="273">
        <v>0</v>
      </c>
      <c r="E21" s="267">
        <v>0</v>
      </c>
      <c r="F21" s="273">
        <v>0</v>
      </c>
      <c r="G21" s="267">
        <v>0</v>
      </c>
      <c r="H21" s="273">
        <f>D21-F21</f>
        <v>0</v>
      </c>
      <c r="I21" s="267">
        <f t="shared" si="6"/>
        <v>0</v>
      </c>
      <c r="J21" s="378">
        <v>0</v>
      </c>
    </row>
    <row r="22" spans="1:12" ht="23.25" customHeight="1" x14ac:dyDescent="0.25">
      <c r="A22" s="545"/>
      <c r="B22" s="546"/>
      <c r="C22" s="342"/>
      <c r="D22" s="345">
        <f>SUM(D18:D21)</f>
        <v>1</v>
      </c>
      <c r="E22" s="384">
        <f t="shared" ref="E22:I22" si="7">SUM(E18:E21)</f>
        <v>500000000</v>
      </c>
      <c r="F22" s="345">
        <f t="shared" si="7"/>
        <v>0</v>
      </c>
      <c r="G22" s="345">
        <f t="shared" si="7"/>
        <v>0</v>
      </c>
      <c r="H22" s="345">
        <f t="shared" si="7"/>
        <v>1</v>
      </c>
      <c r="I22" s="384">
        <f t="shared" si="7"/>
        <v>500000000</v>
      </c>
      <c r="J22" s="384">
        <f>SUM(J18:J21)</f>
        <v>0</v>
      </c>
    </row>
    <row r="23" spans="1:12" ht="23.25" customHeight="1" x14ac:dyDescent="0.25">
      <c r="A23" s="540">
        <v>4</v>
      </c>
      <c r="B23" s="541" t="s">
        <v>142</v>
      </c>
      <c r="C23" s="218" t="s">
        <v>56</v>
      </c>
      <c r="D23" s="273">
        <v>0</v>
      </c>
      <c r="E23" s="267">
        <v>0</v>
      </c>
      <c r="F23" s="273">
        <v>0</v>
      </c>
      <c r="G23" s="267">
        <v>0</v>
      </c>
      <c r="H23" s="273">
        <f>D23-F23</f>
        <v>0</v>
      </c>
      <c r="I23" s="267">
        <f>E23-G23</f>
        <v>0</v>
      </c>
      <c r="J23" s="378">
        <v>0</v>
      </c>
    </row>
    <row r="24" spans="1:12" ht="23.25" customHeight="1" x14ac:dyDescent="0.25">
      <c r="A24" s="540"/>
      <c r="B24" s="542"/>
      <c r="C24" s="218" t="s">
        <v>57</v>
      </c>
      <c r="D24" s="273">
        <f>'LAPORAN BULANAN'!E111</f>
        <v>3</v>
      </c>
      <c r="E24" s="381">
        <f>'LAPORAN BULANAN'!H106+'LAPORAN BULANAN'!H108+'LAPORAN BULANAN'!H109</f>
        <v>9473575000</v>
      </c>
      <c r="F24" s="273">
        <f>D24</f>
        <v>3</v>
      </c>
      <c r="G24" s="267">
        <f>E24</f>
        <v>9473575000</v>
      </c>
      <c r="H24" s="273">
        <f t="shared" ref="H24:H26" si="8">D24-F24</f>
        <v>0</v>
      </c>
      <c r="I24" s="381">
        <f t="shared" ref="I24:I26" si="9">E24-G24</f>
        <v>0</v>
      </c>
      <c r="J24" s="383">
        <f>L26</f>
        <v>801815000</v>
      </c>
      <c r="L24" s="369">
        <f>'LAPORAN BULANAN'!M111</f>
        <v>802556500</v>
      </c>
    </row>
    <row r="25" spans="1:12" ht="23.25" customHeight="1" x14ac:dyDescent="0.25">
      <c r="A25" s="540"/>
      <c r="B25" s="542"/>
      <c r="C25" s="218" t="s">
        <v>58</v>
      </c>
      <c r="D25" s="273">
        <f>'LAPORAN BULANAN'!F111</f>
        <v>2</v>
      </c>
      <c r="E25" s="267">
        <f>'LAPORAN BULANAN'!H107+'LAPORAN BULANAN'!H110</f>
        <v>440000000</v>
      </c>
      <c r="F25" s="273">
        <f>D25</f>
        <v>2</v>
      </c>
      <c r="G25" s="267">
        <f>E25</f>
        <v>440000000</v>
      </c>
      <c r="H25" s="273">
        <f t="shared" si="8"/>
        <v>0</v>
      </c>
      <c r="I25" s="267">
        <f t="shared" si="9"/>
        <v>0</v>
      </c>
      <c r="J25" s="378">
        <f>L25</f>
        <v>741500</v>
      </c>
      <c r="L25" s="369">
        <f>'LAPORAN BULANAN'!M107</f>
        <v>741500</v>
      </c>
    </row>
    <row r="26" spans="1:12" ht="23.25" customHeight="1" x14ac:dyDescent="0.25">
      <c r="A26" s="540"/>
      <c r="B26" s="543"/>
      <c r="C26" s="218" t="s">
        <v>59</v>
      </c>
      <c r="D26" s="273">
        <v>0</v>
      </c>
      <c r="E26" s="267">
        <v>0</v>
      </c>
      <c r="F26" s="273">
        <v>0</v>
      </c>
      <c r="G26" s="267">
        <v>0</v>
      </c>
      <c r="H26" s="273">
        <f t="shared" si="8"/>
        <v>0</v>
      </c>
      <c r="I26" s="267">
        <f t="shared" si="9"/>
        <v>0</v>
      </c>
      <c r="J26" s="378">
        <v>0</v>
      </c>
      <c r="L26" s="369">
        <f>L24-L25</f>
        <v>801815000</v>
      </c>
    </row>
    <row r="27" spans="1:12" ht="23.25" customHeight="1" x14ac:dyDescent="0.25">
      <c r="A27" s="545"/>
      <c r="B27" s="546"/>
      <c r="C27" s="342"/>
      <c r="D27" s="345">
        <f>SUM(D23:D26)</f>
        <v>5</v>
      </c>
      <c r="E27" s="382">
        <f t="shared" ref="E27:I27" si="10">SUM(E23:E26)</f>
        <v>9913575000</v>
      </c>
      <c r="F27" s="345">
        <f t="shared" si="10"/>
        <v>5</v>
      </c>
      <c r="G27" s="382">
        <f t="shared" si="10"/>
        <v>9913575000</v>
      </c>
      <c r="H27" s="345">
        <f t="shared" si="10"/>
        <v>0</v>
      </c>
      <c r="I27" s="382">
        <f t="shared" si="10"/>
        <v>0</v>
      </c>
      <c r="J27" s="382">
        <f>SUM(J23:J26)</f>
        <v>802556500</v>
      </c>
    </row>
    <row r="28" spans="1:12" ht="23.25" customHeight="1" x14ac:dyDescent="0.25">
      <c r="A28" s="540">
        <v>5</v>
      </c>
      <c r="B28" s="541" t="s">
        <v>68</v>
      </c>
      <c r="C28" s="218" t="s">
        <v>56</v>
      </c>
      <c r="D28" s="273">
        <v>1</v>
      </c>
      <c r="E28" s="267">
        <f>[1]KOMINFO!$D$6</f>
        <v>563682000</v>
      </c>
      <c r="F28" s="273">
        <v>1</v>
      </c>
      <c r="G28" s="267">
        <f>E28</f>
        <v>563682000</v>
      </c>
      <c r="H28" s="273">
        <f t="shared" ref="H28" si="11">D28-F28</f>
        <v>0</v>
      </c>
      <c r="I28" s="267">
        <f t="shared" ref="I28" si="12">E28-G28</f>
        <v>0</v>
      </c>
      <c r="J28" s="378">
        <f>'LAPORAN BULANAN'!M71</f>
        <v>28312000</v>
      </c>
    </row>
    <row r="29" spans="1:12" ht="23.25" customHeight="1" x14ac:dyDescent="0.25">
      <c r="A29" s="540"/>
      <c r="B29" s="542"/>
      <c r="C29" s="218" t="s">
        <v>57</v>
      </c>
      <c r="D29" s="273">
        <v>0</v>
      </c>
      <c r="E29" s="267">
        <v>0</v>
      </c>
      <c r="F29" s="273">
        <v>0</v>
      </c>
      <c r="G29" s="267">
        <f>E29</f>
        <v>0</v>
      </c>
      <c r="H29" s="273">
        <f t="shared" ref="H29:H31" si="13">D29-F29</f>
        <v>0</v>
      </c>
      <c r="I29" s="267">
        <f t="shared" ref="I29:I31" si="14">E29-G29</f>
        <v>0</v>
      </c>
      <c r="J29" s="378">
        <v>0</v>
      </c>
    </row>
    <row r="30" spans="1:12" ht="23.25" customHeight="1" x14ac:dyDescent="0.25">
      <c r="A30" s="540"/>
      <c r="B30" s="542"/>
      <c r="C30" s="218" t="s">
        <v>58</v>
      </c>
      <c r="D30" s="273">
        <v>1</v>
      </c>
      <c r="E30" s="267">
        <f>[1]KOMINFO!$D$5</f>
        <v>300000000</v>
      </c>
      <c r="F30" s="273">
        <v>1</v>
      </c>
      <c r="G30" s="267">
        <f>E30</f>
        <v>300000000</v>
      </c>
      <c r="H30" s="273">
        <f t="shared" si="13"/>
        <v>0</v>
      </c>
      <c r="I30" s="267">
        <f t="shared" si="14"/>
        <v>0</v>
      </c>
      <c r="J30" s="378">
        <f>'LAPORAN BULANAN'!M72</f>
        <v>4100000</v>
      </c>
    </row>
    <row r="31" spans="1:12" ht="23.25" customHeight="1" x14ac:dyDescent="0.25">
      <c r="A31" s="540"/>
      <c r="B31" s="543"/>
      <c r="C31" s="218" t="s">
        <v>59</v>
      </c>
      <c r="D31" s="273">
        <v>0</v>
      </c>
      <c r="E31" s="267">
        <v>0</v>
      </c>
      <c r="F31" s="273">
        <v>0</v>
      </c>
      <c r="G31" s="267">
        <v>0</v>
      </c>
      <c r="H31" s="273">
        <f t="shared" si="13"/>
        <v>0</v>
      </c>
      <c r="I31" s="267">
        <f t="shared" si="14"/>
        <v>0</v>
      </c>
      <c r="J31" s="378">
        <v>0</v>
      </c>
    </row>
    <row r="32" spans="1:12" ht="23.25" customHeight="1" x14ac:dyDescent="0.25">
      <c r="A32" s="545"/>
      <c r="B32" s="546"/>
      <c r="C32" s="342"/>
      <c r="D32" s="345">
        <f>SUM(D28:D31)</f>
        <v>2</v>
      </c>
      <c r="E32" s="384">
        <f t="shared" ref="E32:I32" si="15">SUM(E28:E31)</f>
        <v>863682000</v>
      </c>
      <c r="F32" s="345">
        <f t="shared" si="15"/>
        <v>2</v>
      </c>
      <c r="G32" s="384">
        <f t="shared" si="15"/>
        <v>863682000</v>
      </c>
      <c r="H32" s="345">
        <f t="shared" si="15"/>
        <v>0</v>
      </c>
      <c r="I32" s="345">
        <f t="shared" si="15"/>
        <v>0</v>
      </c>
      <c r="J32" s="345">
        <f>SUM(J28:J31)</f>
        <v>32412000</v>
      </c>
    </row>
    <row r="33" spans="1:12" ht="23.25" customHeight="1" x14ac:dyDescent="0.25">
      <c r="A33" s="540">
        <v>6</v>
      </c>
      <c r="B33" s="541" t="s">
        <v>143</v>
      </c>
      <c r="C33" s="218" t="s">
        <v>56</v>
      </c>
      <c r="D33" s="273">
        <v>0</v>
      </c>
      <c r="E33" s="267">
        <v>0</v>
      </c>
      <c r="F33" s="273">
        <v>0</v>
      </c>
      <c r="G33" s="267">
        <v>0</v>
      </c>
      <c r="H33" s="273">
        <f>D33-F33</f>
        <v>0</v>
      </c>
      <c r="I33" s="267">
        <f>E33-G33</f>
        <v>0</v>
      </c>
      <c r="J33" s="378">
        <v>0</v>
      </c>
    </row>
    <row r="34" spans="1:12" ht="23.25" customHeight="1" x14ac:dyDescent="0.25">
      <c r="A34" s="540"/>
      <c r="B34" s="542"/>
      <c r="C34" s="218" t="s">
        <v>57</v>
      </c>
      <c r="D34" s="273">
        <f>'[3]DIN PERUMAHAN, PEMUKIMAN DAN TA'!$B$15</f>
        <v>9</v>
      </c>
      <c r="E34" s="381">
        <f>'[3]DIN PERUMAHAN, PEMUKIMAN DAN TA'!$D$15</f>
        <v>4850000000</v>
      </c>
      <c r="F34" s="273">
        <f>'LAPORAN BULANAN'!E130</f>
        <v>9</v>
      </c>
      <c r="G34" s="267">
        <f>'LAPORAN BULANAN'!H130</f>
        <v>4850000000</v>
      </c>
      <c r="H34" s="273">
        <f t="shared" ref="H34:H36" si="16">D34-F34</f>
        <v>0</v>
      </c>
      <c r="I34" s="381">
        <f t="shared" ref="I34:I36" si="17">E34-G34</f>
        <v>0</v>
      </c>
      <c r="J34" s="383">
        <f>'LAPORAN BULANAN'!M130</f>
        <v>110796000</v>
      </c>
    </row>
    <row r="35" spans="1:12" ht="23.25" customHeight="1" x14ac:dyDescent="0.25">
      <c r="A35" s="540"/>
      <c r="B35" s="542"/>
      <c r="C35" s="218" t="s">
        <v>58</v>
      </c>
      <c r="D35" s="273">
        <v>0</v>
      </c>
      <c r="E35" s="267">
        <v>0</v>
      </c>
      <c r="F35" s="273">
        <v>0</v>
      </c>
      <c r="G35" s="267">
        <v>0</v>
      </c>
      <c r="H35" s="273">
        <f t="shared" si="16"/>
        <v>0</v>
      </c>
      <c r="I35" s="267">
        <f t="shared" si="17"/>
        <v>0</v>
      </c>
      <c r="J35" s="378">
        <v>0</v>
      </c>
    </row>
    <row r="36" spans="1:12" ht="23.25" customHeight="1" x14ac:dyDescent="0.25">
      <c r="A36" s="540"/>
      <c r="B36" s="543"/>
      <c r="C36" s="218" t="s">
        <v>59</v>
      </c>
      <c r="D36" s="273">
        <v>0</v>
      </c>
      <c r="E36" s="267">
        <v>0</v>
      </c>
      <c r="F36" s="273">
        <v>0</v>
      </c>
      <c r="G36" s="267">
        <v>0</v>
      </c>
      <c r="H36" s="273">
        <f t="shared" si="16"/>
        <v>0</v>
      </c>
      <c r="I36" s="267">
        <f t="shared" si="17"/>
        <v>0</v>
      </c>
      <c r="J36" s="378">
        <v>0</v>
      </c>
    </row>
    <row r="37" spans="1:12" ht="23.25" customHeight="1" x14ac:dyDescent="0.25">
      <c r="A37" s="545"/>
      <c r="B37" s="546"/>
      <c r="C37" s="342"/>
      <c r="D37" s="343">
        <f>SUM(D33:D36)</f>
        <v>9</v>
      </c>
      <c r="E37" s="346">
        <f>SUM(E33:E36)</f>
        <v>4850000000</v>
      </c>
      <c r="F37" s="343">
        <f t="shared" ref="F37:I37" si="18">SUM(F33:F36)</f>
        <v>9</v>
      </c>
      <c r="G37" s="346">
        <f t="shared" si="18"/>
        <v>4850000000</v>
      </c>
      <c r="H37" s="343">
        <f t="shared" si="18"/>
        <v>0</v>
      </c>
      <c r="I37" s="346">
        <f t="shared" si="18"/>
        <v>0</v>
      </c>
      <c r="J37" s="346">
        <f>SUM(J33:J36)</f>
        <v>110796000</v>
      </c>
    </row>
    <row r="38" spans="1:12" ht="23.25" customHeight="1" x14ac:dyDescent="0.25">
      <c r="A38" s="540">
        <v>7</v>
      </c>
      <c r="B38" s="540" t="s">
        <v>95</v>
      </c>
      <c r="C38" s="218" t="s">
        <v>56</v>
      </c>
      <c r="D38" s="264">
        <v>5</v>
      </c>
      <c r="E38" s="270">
        <v>2126393000</v>
      </c>
      <c r="F38" s="264">
        <f>'LAPORAN BULANAN'!D81</f>
        <v>3</v>
      </c>
      <c r="G38" s="270">
        <f>'LAPORAN BULANAN'!H75+'LAPORAN BULANAN'!H76+'LAPORAN BULANAN'!H77</f>
        <v>1043000000</v>
      </c>
      <c r="H38" s="264">
        <f>D38-F38</f>
        <v>2</v>
      </c>
      <c r="I38" s="270">
        <f>E38-G38</f>
        <v>1083393000</v>
      </c>
      <c r="J38" s="93">
        <f>'LAPORAN BULANAN'!M75+'LAPORAN BULANAN'!M76+'LAPORAN BULANAN'!M77</f>
        <v>111110000</v>
      </c>
      <c r="L38" s="369">
        <f>[4]PERTANIAN!$D$5+[4]PERTANIAN!$D$6+[4]PERTANIAN!$D$7+[4]PERTANIAN!$D$8+[4]PERTANIAN!$D$9</f>
        <v>2126393000</v>
      </c>
    </row>
    <row r="39" spans="1:12" ht="23.25" customHeight="1" x14ac:dyDescent="0.25">
      <c r="A39" s="540"/>
      <c r="B39" s="540"/>
      <c r="C39" s="218" t="s">
        <v>57</v>
      </c>
      <c r="D39" s="264">
        <v>9</v>
      </c>
      <c r="E39" s="270">
        <v>2705000000</v>
      </c>
      <c r="F39" s="264">
        <f>'LAPORAN BULANAN'!E81</f>
        <v>3</v>
      </c>
      <c r="G39" s="270">
        <f>'LAPORAN BULANAN'!H78+'LAPORAN BULANAN'!H79+'LAPORAN BULANAN'!H80</f>
        <v>960000000</v>
      </c>
      <c r="H39" s="264">
        <f t="shared" ref="H39:H41" si="19">D39-F39</f>
        <v>6</v>
      </c>
      <c r="I39" s="270">
        <f t="shared" ref="I39:I41" si="20">E39-G39</f>
        <v>1745000000</v>
      </c>
      <c r="J39" s="378">
        <f>'LAPORAN BULANAN'!M78+'LAPORAN BULANAN'!M79+'LAPORAN BULANAN'!M80</f>
        <v>240680000</v>
      </c>
      <c r="L39" s="369">
        <f>[3]PERTANIAN!$D$21-[3]PERTANIAN!$K$10</f>
        <v>2705000000</v>
      </c>
    </row>
    <row r="40" spans="1:12" ht="23.25" customHeight="1" x14ac:dyDescent="0.25">
      <c r="A40" s="540"/>
      <c r="B40" s="540"/>
      <c r="C40" s="218" t="s">
        <v>58</v>
      </c>
      <c r="D40" s="273">
        <v>0</v>
      </c>
      <c r="E40" s="267">
        <v>0</v>
      </c>
      <c r="F40" s="273">
        <v>0</v>
      </c>
      <c r="G40" s="267">
        <v>0</v>
      </c>
      <c r="H40" s="273">
        <f t="shared" si="19"/>
        <v>0</v>
      </c>
      <c r="I40" s="267">
        <f t="shared" si="20"/>
        <v>0</v>
      </c>
      <c r="J40" s="378">
        <v>0</v>
      </c>
    </row>
    <row r="41" spans="1:12" ht="23.25" customHeight="1" x14ac:dyDescent="0.25">
      <c r="A41" s="540"/>
      <c r="B41" s="540"/>
      <c r="C41" s="218" t="s">
        <v>59</v>
      </c>
      <c r="D41" s="273">
        <v>0</v>
      </c>
      <c r="E41" s="267">
        <v>0</v>
      </c>
      <c r="F41" s="273">
        <v>0</v>
      </c>
      <c r="G41" s="267">
        <v>0</v>
      </c>
      <c r="H41" s="273">
        <f t="shared" si="19"/>
        <v>0</v>
      </c>
      <c r="I41" s="267">
        <f t="shared" si="20"/>
        <v>0</v>
      </c>
      <c r="J41" s="378">
        <v>0</v>
      </c>
    </row>
    <row r="42" spans="1:12" ht="23.25" customHeight="1" x14ac:dyDescent="0.25">
      <c r="A42" s="547"/>
      <c r="B42" s="547"/>
      <c r="C42" s="342"/>
      <c r="D42" s="343">
        <f>SUM(D38:D41)</f>
        <v>14</v>
      </c>
      <c r="E42" s="346">
        <f t="shared" ref="E42:I42" si="21">SUM(E38:E41)</f>
        <v>4831393000</v>
      </c>
      <c r="F42" s="343">
        <f t="shared" si="21"/>
        <v>6</v>
      </c>
      <c r="G42" s="346">
        <f t="shared" si="21"/>
        <v>2003000000</v>
      </c>
      <c r="H42" s="343">
        <f t="shared" si="21"/>
        <v>8</v>
      </c>
      <c r="I42" s="346">
        <f t="shared" si="21"/>
        <v>2828393000</v>
      </c>
      <c r="J42" s="346">
        <f>SUM(J38:J41)</f>
        <v>351790000</v>
      </c>
    </row>
    <row r="43" spans="1:12" ht="23.25" customHeight="1" x14ac:dyDescent="0.25">
      <c r="A43" s="540">
        <v>8</v>
      </c>
      <c r="B43" s="562" t="s">
        <v>144</v>
      </c>
      <c r="C43" s="218" t="s">
        <v>56</v>
      </c>
      <c r="D43" s="273">
        <v>0</v>
      </c>
      <c r="E43" s="267">
        <v>0</v>
      </c>
      <c r="F43" s="273">
        <v>0</v>
      </c>
      <c r="G43" s="267">
        <v>0</v>
      </c>
      <c r="H43" s="273">
        <f>D43-F43</f>
        <v>0</v>
      </c>
      <c r="I43" s="267">
        <f>E43-G43</f>
        <v>0</v>
      </c>
      <c r="J43" s="378">
        <v>0</v>
      </c>
    </row>
    <row r="44" spans="1:12" ht="23.25" customHeight="1" x14ac:dyDescent="0.25">
      <c r="A44" s="540"/>
      <c r="B44" s="562"/>
      <c r="C44" s="218" t="s">
        <v>57</v>
      </c>
      <c r="D44" s="301">
        <v>6</v>
      </c>
      <c r="E44" s="266">
        <f>[2]RSUD!$I$12</f>
        <v>25907500000</v>
      </c>
      <c r="F44" s="273">
        <f>'LAPORAN BULANAN'!E104</f>
        <v>2</v>
      </c>
      <c r="G44" s="267">
        <f>'LAPORAN BULANAN'!H102+'LAPORAN BULANAN'!H103</f>
        <v>24367500000</v>
      </c>
      <c r="H44" s="273">
        <f t="shared" ref="H44:H46" si="22">D44-F44</f>
        <v>4</v>
      </c>
      <c r="I44" s="381">
        <f t="shared" ref="I44:I46" si="23">E44-G44</f>
        <v>1540000000</v>
      </c>
      <c r="J44" s="380">
        <f>'LAPORAN BULANAN'!M102+'LAPORAN BULANAN'!M103</f>
        <v>2156973000</v>
      </c>
    </row>
    <row r="45" spans="1:12" ht="23.25" customHeight="1" x14ac:dyDescent="0.25">
      <c r="A45" s="540"/>
      <c r="B45" s="562"/>
      <c r="C45" s="218" t="s">
        <v>58</v>
      </c>
      <c r="D45" s="301">
        <v>1</v>
      </c>
      <c r="E45" s="266">
        <v>550000000</v>
      </c>
      <c r="F45" s="301">
        <v>1</v>
      </c>
      <c r="G45" s="266">
        <v>550000000</v>
      </c>
      <c r="H45" s="273">
        <f t="shared" si="22"/>
        <v>0</v>
      </c>
      <c r="I45" s="267">
        <f t="shared" si="23"/>
        <v>0</v>
      </c>
      <c r="J45" s="378">
        <f>'LAPORAN BULANAN'!M101</f>
        <v>22000000</v>
      </c>
    </row>
    <row r="46" spans="1:12" ht="23.25" customHeight="1" x14ac:dyDescent="0.25">
      <c r="A46" s="540"/>
      <c r="B46" s="562"/>
      <c r="C46" s="218" t="s">
        <v>59</v>
      </c>
      <c r="D46" s="273">
        <v>0</v>
      </c>
      <c r="E46" s="267">
        <v>0</v>
      </c>
      <c r="F46" s="273">
        <v>0</v>
      </c>
      <c r="G46" s="267">
        <f>E46</f>
        <v>0</v>
      </c>
      <c r="H46" s="273">
        <f t="shared" si="22"/>
        <v>0</v>
      </c>
      <c r="I46" s="267">
        <f t="shared" si="23"/>
        <v>0</v>
      </c>
      <c r="J46" s="378">
        <v>0</v>
      </c>
    </row>
    <row r="47" spans="1:12" ht="23.25" customHeight="1" x14ac:dyDescent="0.25">
      <c r="A47" s="545"/>
      <c r="B47" s="546"/>
      <c r="C47" s="342"/>
      <c r="D47" s="343">
        <f>SUM(D43:D46)</f>
        <v>7</v>
      </c>
      <c r="E47" s="346">
        <f t="shared" ref="E47:I47" si="24">SUM(E43:E46)</f>
        <v>26457500000</v>
      </c>
      <c r="F47" s="343">
        <f t="shared" si="24"/>
        <v>3</v>
      </c>
      <c r="G47" s="347">
        <f t="shared" si="24"/>
        <v>24917500000</v>
      </c>
      <c r="H47" s="345">
        <f t="shared" si="24"/>
        <v>4</v>
      </c>
      <c r="I47" s="382">
        <f t="shared" si="24"/>
        <v>1540000000</v>
      </c>
      <c r="J47" s="346">
        <f>SUM(J43:J46)</f>
        <v>2178973000</v>
      </c>
    </row>
    <row r="48" spans="1:12" ht="23.25" customHeight="1" x14ac:dyDescent="0.25">
      <c r="A48" s="37"/>
      <c r="B48" s="37"/>
      <c r="C48" s="58"/>
      <c r="D48" s="37"/>
      <c r="E48" s="39"/>
      <c r="F48" s="37"/>
      <c r="G48" s="39"/>
      <c r="H48" s="37"/>
      <c r="I48" s="39"/>
      <c r="J48" s="39"/>
    </row>
    <row r="49" spans="1:10" ht="27.75" customHeight="1" x14ac:dyDescent="0.25">
      <c r="A49" s="37"/>
      <c r="B49" s="37"/>
      <c r="C49" s="58"/>
      <c r="D49" s="37"/>
      <c r="E49" s="39"/>
      <c r="F49" s="37"/>
      <c r="G49" s="39"/>
      <c r="H49" s="37"/>
      <c r="I49" s="39"/>
      <c r="J49" s="39"/>
    </row>
    <row r="50" spans="1:10" ht="33.75" customHeight="1" x14ac:dyDescent="0.25">
      <c r="A50" s="37"/>
      <c r="B50" s="37"/>
      <c r="C50" s="58"/>
      <c r="D50" s="37"/>
      <c r="E50" s="39"/>
      <c r="F50" s="37"/>
      <c r="G50" s="39"/>
      <c r="H50" s="37"/>
      <c r="I50" s="39"/>
      <c r="J50" s="39"/>
    </row>
    <row r="51" spans="1:10" ht="23.25" customHeight="1" x14ac:dyDescent="0.25">
      <c r="A51" s="540">
        <v>9</v>
      </c>
      <c r="B51" s="540" t="s">
        <v>109</v>
      </c>
      <c r="C51" s="218" t="s">
        <v>56</v>
      </c>
      <c r="D51" s="264">
        <v>2</v>
      </c>
      <c r="E51" s="267">
        <f>'LAPORAN BULANAN'!H84+'LAPORAN BULANAN'!H85</f>
        <v>2350000000</v>
      </c>
      <c r="F51" s="264">
        <v>2</v>
      </c>
      <c r="G51" s="267">
        <f>E51</f>
        <v>2350000000</v>
      </c>
      <c r="H51" s="273">
        <f>D51-F51</f>
        <v>0</v>
      </c>
      <c r="I51" s="267">
        <f>E51-G51</f>
        <v>0</v>
      </c>
      <c r="J51" s="379">
        <f>'LAPORAN BULANAN'!M84+'LAPORAN BULANAN'!M85</f>
        <v>99400000</v>
      </c>
    </row>
    <row r="52" spans="1:10" ht="23.25" customHeight="1" x14ac:dyDescent="0.25">
      <c r="A52" s="540"/>
      <c r="B52" s="540"/>
      <c r="C52" s="218" t="s">
        <v>57</v>
      </c>
      <c r="D52" s="264"/>
      <c r="E52" s="267">
        <v>0</v>
      </c>
      <c r="F52" s="273">
        <f>D52</f>
        <v>0</v>
      </c>
      <c r="G52" s="267">
        <f>E52</f>
        <v>0</v>
      </c>
      <c r="H52" s="273">
        <f t="shared" ref="H52:H54" si="25">D52-F52</f>
        <v>0</v>
      </c>
      <c r="I52" s="267">
        <f t="shared" ref="I52:I54" si="26">E52-G52</f>
        <v>0</v>
      </c>
      <c r="J52" s="378">
        <v>0</v>
      </c>
    </row>
    <row r="53" spans="1:10" ht="23.25" customHeight="1" x14ac:dyDescent="0.25">
      <c r="A53" s="540"/>
      <c r="B53" s="540"/>
      <c r="C53" s="218" t="s">
        <v>58</v>
      </c>
      <c r="D53" s="273">
        <v>0</v>
      </c>
      <c r="E53" s="267">
        <v>0</v>
      </c>
      <c r="F53" s="273">
        <v>0</v>
      </c>
      <c r="G53" s="267">
        <v>0</v>
      </c>
      <c r="H53" s="273">
        <f t="shared" si="25"/>
        <v>0</v>
      </c>
      <c r="I53" s="267">
        <f t="shared" si="26"/>
        <v>0</v>
      </c>
      <c r="J53" s="378">
        <v>0</v>
      </c>
    </row>
    <row r="54" spans="1:10" ht="23.25" customHeight="1" x14ac:dyDescent="0.25">
      <c r="A54" s="540"/>
      <c r="B54" s="540"/>
      <c r="C54" s="218" t="s">
        <v>59</v>
      </c>
      <c r="D54" s="264">
        <v>1</v>
      </c>
      <c r="E54" s="267">
        <f>[1]SETDA!$D$5</f>
        <v>460000000</v>
      </c>
      <c r="F54" s="264">
        <v>1</v>
      </c>
      <c r="G54" s="267">
        <f>E54</f>
        <v>460000000</v>
      </c>
      <c r="H54" s="273">
        <f t="shared" si="25"/>
        <v>0</v>
      </c>
      <c r="I54" s="267">
        <f t="shared" si="26"/>
        <v>0</v>
      </c>
      <c r="J54" s="379">
        <f>'LAPORAN BULANAN'!M83</f>
        <v>158882000</v>
      </c>
    </row>
    <row r="55" spans="1:10" ht="23.25" customHeight="1" x14ac:dyDescent="0.25">
      <c r="A55" s="545"/>
      <c r="B55" s="546"/>
      <c r="C55" s="342"/>
      <c r="D55" s="343">
        <f>SUM(D51:D54)</f>
        <v>3</v>
      </c>
      <c r="E55" s="346">
        <f t="shared" ref="E55:I55" si="27">SUM(E51:E54)</f>
        <v>2810000000</v>
      </c>
      <c r="F55" s="343">
        <f t="shared" si="27"/>
        <v>3</v>
      </c>
      <c r="G55" s="346">
        <f t="shared" si="27"/>
        <v>2810000000</v>
      </c>
      <c r="H55" s="343">
        <f t="shared" si="27"/>
        <v>0</v>
      </c>
      <c r="I55" s="346">
        <f t="shared" si="27"/>
        <v>0</v>
      </c>
      <c r="J55" s="346">
        <f>SUM(J51:J54)</f>
        <v>258282000</v>
      </c>
    </row>
    <row r="56" spans="1:10" ht="23.25" customHeight="1" x14ac:dyDescent="0.25">
      <c r="A56" s="540">
        <v>10</v>
      </c>
      <c r="B56" s="540" t="s">
        <v>145</v>
      </c>
      <c r="C56" s="218" t="s">
        <v>56</v>
      </c>
      <c r="D56" s="264">
        <v>2</v>
      </c>
      <c r="E56" s="267">
        <f>[2]disdik!$D$7+[2]disdik!$D$8</f>
        <v>838000000</v>
      </c>
      <c r="F56" s="264">
        <v>2</v>
      </c>
      <c r="G56" s="266">
        <f>E56</f>
        <v>838000000</v>
      </c>
      <c r="H56" s="273">
        <f>D56-F56</f>
        <v>0</v>
      </c>
      <c r="I56" s="267">
        <f>E56-G56</f>
        <v>0</v>
      </c>
      <c r="J56" s="378">
        <f>'LAPORAN BULANAN'!M116+'LAPORAN BULANAN'!M118</f>
        <v>38400000</v>
      </c>
    </row>
    <row r="57" spans="1:10" ht="23.25" customHeight="1" x14ac:dyDescent="0.25">
      <c r="A57" s="540"/>
      <c r="B57" s="540"/>
      <c r="C57" s="218" t="s">
        <v>57</v>
      </c>
      <c r="D57" s="264">
        <v>2</v>
      </c>
      <c r="E57" s="267">
        <f>[2]disdik!$D$5+[2]disdik!$D$6</f>
        <v>1312000000</v>
      </c>
      <c r="F57" s="264">
        <v>1</v>
      </c>
      <c r="G57" s="266">
        <v>872000000</v>
      </c>
      <c r="H57" s="264">
        <f t="shared" ref="H57:H59" si="28">D57-F57</f>
        <v>1</v>
      </c>
      <c r="I57" s="267">
        <f t="shared" ref="I57:I59" si="29">E57-G57</f>
        <v>440000000</v>
      </c>
      <c r="J57" s="378">
        <f>'LAPORAN BULANAN'!M117</f>
        <v>71106000</v>
      </c>
    </row>
    <row r="58" spans="1:10" ht="23.25" customHeight="1" x14ac:dyDescent="0.25">
      <c r="A58" s="540"/>
      <c r="B58" s="540"/>
      <c r="C58" s="218" t="s">
        <v>58</v>
      </c>
      <c r="D58" s="273">
        <v>0</v>
      </c>
      <c r="E58" s="267">
        <v>0</v>
      </c>
      <c r="F58" s="273">
        <v>0</v>
      </c>
      <c r="G58" s="267">
        <v>0</v>
      </c>
      <c r="H58" s="273">
        <f t="shared" si="28"/>
        <v>0</v>
      </c>
      <c r="I58" s="267">
        <f t="shared" si="29"/>
        <v>0</v>
      </c>
      <c r="J58" s="378">
        <v>0</v>
      </c>
    </row>
    <row r="59" spans="1:10" ht="23.25" customHeight="1" x14ac:dyDescent="0.25">
      <c r="A59" s="540"/>
      <c r="B59" s="540"/>
      <c r="C59" s="218" t="s">
        <v>59</v>
      </c>
      <c r="D59" s="273">
        <v>0</v>
      </c>
      <c r="E59" s="267">
        <v>0</v>
      </c>
      <c r="F59" s="273">
        <v>0</v>
      </c>
      <c r="G59" s="267">
        <v>0</v>
      </c>
      <c r="H59" s="273">
        <f t="shared" si="28"/>
        <v>0</v>
      </c>
      <c r="I59" s="267">
        <f t="shared" si="29"/>
        <v>0</v>
      </c>
      <c r="J59" s="378">
        <v>0</v>
      </c>
    </row>
    <row r="60" spans="1:10" ht="23.25" customHeight="1" x14ac:dyDescent="0.25">
      <c r="A60" s="545"/>
      <c r="B60" s="546"/>
      <c r="C60" s="342"/>
      <c r="D60" s="343">
        <f>SUM(D56:D59)</f>
        <v>4</v>
      </c>
      <c r="E60" s="346">
        <f t="shared" ref="E60:I60" si="30">SUM(E56:E59)</f>
        <v>2150000000</v>
      </c>
      <c r="F60" s="343">
        <f t="shared" si="30"/>
        <v>3</v>
      </c>
      <c r="G60" s="346">
        <f t="shared" si="30"/>
        <v>1710000000</v>
      </c>
      <c r="H60" s="343">
        <f t="shared" si="30"/>
        <v>1</v>
      </c>
      <c r="I60" s="346">
        <f t="shared" si="30"/>
        <v>440000000</v>
      </c>
      <c r="J60" s="346">
        <f>SUM(J56:J59)</f>
        <v>109506000</v>
      </c>
    </row>
    <row r="61" spans="1:10" ht="23.25" customHeight="1" x14ac:dyDescent="0.25">
      <c r="A61" s="548">
        <v>11</v>
      </c>
      <c r="B61" s="557" t="s">
        <v>249</v>
      </c>
      <c r="C61" s="218" t="s">
        <v>56</v>
      </c>
      <c r="D61" s="77">
        <v>1</v>
      </c>
      <c r="E61" s="237">
        <v>700000000</v>
      </c>
      <c r="F61" s="77">
        <v>1</v>
      </c>
      <c r="G61" s="340">
        <f>E61</f>
        <v>700000000</v>
      </c>
      <c r="H61" s="340">
        <v>0</v>
      </c>
      <c r="I61" s="237">
        <f>E61-G61</f>
        <v>0</v>
      </c>
      <c r="J61" s="237">
        <f>'LAPORAN BULANAN'!M113</f>
        <v>136525000</v>
      </c>
    </row>
    <row r="62" spans="1:10" ht="23.25" customHeight="1" x14ac:dyDescent="0.25">
      <c r="A62" s="549"/>
      <c r="B62" s="558"/>
      <c r="C62" s="218" t="s">
        <v>57</v>
      </c>
      <c r="D62" s="340">
        <v>0</v>
      </c>
      <c r="E62" s="237">
        <v>0</v>
      </c>
      <c r="F62" s="340">
        <v>0</v>
      </c>
      <c r="G62" s="77"/>
      <c r="H62" s="340">
        <v>0</v>
      </c>
      <c r="I62" s="237">
        <f t="shared" ref="I62:I64" si="31">E62-G62</f>
        <v>0</v>
      </c>
      <c r="J62" s="237">
        <v>0</v>
      </c>
    </row>
    <row r="63" spans="1:10" ht="23.25" customHeight="1" x14ac:dyDescent="0.25">
      <c r="A63" s="549"/>
      <c r="B63" s="558"/>
      <c r="C63" s="218" t="s">
        <v>58</v>
      </c>
      <c r="D63" s="340">
        <v>0</v>
      </c>
      <c r="E63" s="237">
        <v>0</v>
      </c>
      <c r="F63" s="340">
        <v>0</v>
      </c>
      <c r="G63" s="77"/>
      <c r="H63" s="340">
        <v>0</v>
      </c>
      <c r="I63" s="237">
        <f t="shared" si="31"/>
        <v>0</v>
      </c>
      <c r="J63" s="237">
        <v>0</v>
      </c>
    </row>
    <row r="64" spans="1:10" ht="23.25" customHeight="1" x14ac:dyDescent="0.25">
      <c r="A64" s="550"/>
      <c r="B64" s="559"/>
      <c r="C64" s="218" t="s">
        <v>59</v>
      </c>
      <c r="D64" s="340">
        <v>0</v>
      </c>
      <c r="E64" s="237">
        <v>0</v>
      </c>
      <c r="F64" s="340">
        <v>0</v>
      </c>
      <c r="G64" s="77"/>
      <c r="H64" s="340">
        <v>0</v>
      </c>
      <c r="I64" s="237">
        <f t="shared" si="31"/>
        <v>0</v>
      </c>
      <c r="J64" s="237">
        <v>0</v>
      </c>
    </row>
    <row r="65" spans="1:12" ht="23.25" customHeight="1" x14ac:dyDescent="0.25">
      <c r="A65" s="349"/>
      <c r="B65" s="348"/>
      <c r="C65" s="342"/>
      <c r="D65" s="345">
        <f>SUM(D61:D64)</f>
        <v>1</v>
      </c>
      <c r="E65" s="382">
        <f t="shared" ref="E65:I65" si="32">SUM(E61:E64)</f>
        <v>700000000</v>
      </c>
      <c r="F65" s="345">
        <f t="shared" si="32"/>
        <v>1</v>
      </c>
      <c r="G65" s="382">
        <f>SUM(G61:G64)</f>
        <v>700000000</v>
      </c>
      <c r="H65" s="345">
        <f t="shared" si="32"/>
        <v>0</v>
      </c>
      <c r="I65" s="345">
        <f t="shared" si="32"/>
        <v>0</v>
      </c>
      <c r="J65" s="382">
        <f>SUM(J61:J64)</f>
        <v>136525000</v>
      </c>
    </row>
    <row r="66" spans="1:12" ht="23.25" customHeight="1" x14ac:dyDescent="0.25">
      <c r="A66" s="548">
        <v>12</v>
      </c>
      <c r="B66" s="557" t="s">
        <v>437</v>
      </c>
      <c r="C66" s="218" t="s">
        <v>56</v>
      </c>
      <c r="D66" s="340">
        <v>0</v>
      </c>
      <c r="E66" s="237">
        <v>0</v>
      </c>
      <c r="F66" s="77"/>
      <c r="G66" s="340">
        <f>E66</f>
        <v>0</v>
      </c>
      <c r="H66" s="340">
        <v>0</v>
      </c>
      <c r="I66" s="237">
        <f>E66-G66</f>
        <v>0</v>
      </c>
      <c r="J66" s="237"/>
    </row>
    <row r="67" spans="1:12" ht="23.25" customHeight="1" x14ac:dyDescent="0.25">
      <c r="A67" s="549"/>
      <c r="B67" s="558"/>
      <c r="C67" s="218" t="s">
        <v>57</v>
      </c>
      <c r="D67" s="340">
        <v>4</v>
      </c>
      <c r="E67" s="237">
        <f>'LAPORAN BULANAN'!H136</f>
        <v>14454146000</v>
      </c>
      <c r="F67" s="340">
        <f>D67</f>
        <v>4</v>
      </c>
      <c r="G67" s="340">
        <f>E67</f>
        <v>14454146000</v>
      </c>
      <c r="H67" s="340">
        <v>0</v>
      </c>
      <c r="I67" s="237">
        <f t="shared" ref="I67:I69" si="33">E67-G67</f>
        <v>0</v>
      </c>
      <c r="J67" s="237">
        <f>'LAPORAN BULANAN'!M136</f>
        <v>700300000</v>
      </c>
    </row>
    <row r="68" spans="1:12" ht="23.25" customHeight="1" x14ac:dyDescent="0.25">
      <c r="A68" s="549"/>
      <c r="B68" s="558"/>
      <c r="C68" s="218" t="s">
        <v>58</v>
      </c>
      <c r="D68" s="340">
        <v>0</v>
      </c>
      <c r="E68" s="237">
        <v>0</v>
      </c>
      <c r="F68" s="340">
        <v>0</v>
      </c>
      <c r="G68" s="77"/>
      <c r="H68" s="340">
        <v>0</v>
      </c>
      <c r="I68" s="237">
        <f t="shared" si="33"/>
        <v>0</v>
      </c>
      <c r="J68" s="237">
        <v>0</v>
      </c>
    </row>
    <row r="69" spans="1:12" ht="23.25" customHeight="1" x14ac:dyDescent="0.25">
      <c r="A69" s="550"/>
      <c r="B69" s="559"/>
      <c r="C69" s="218" t="s">
        <v>59</v>
      </c>
      <c r="D69" s="340">
        <v>0</v>
      </c>
      <c r="E69" s="237">
        <v>0</v>
      </c>
      <c r="F69" s="340">
        <v>0</v>
      </c>
      <c r="G69" s="77"/>
      <c r="H69" s="340">
        <v>0</v>
      </c>
      <c r="I69" s="237">
        <f t="shared" si="33"/>
        <v>0</v>
      </c>
      <c r="J69" s="237">
        <v>0</v>
      </c>
    </row>
    <row r="70" spans="1:12" ht="23.25" customHeight="1" x14ac:dyDescent="0.25">
      <c r="A70" s="349"/>
      <c r="B70" s="348"/>
      <c r="C70" s="342"/>
      <c r="D70" s="345">
        <f>SUM(D66:D69)</f>
        <v>4</v>
      </c>
      <c r="E70" s="345">
        <f t="shared" ref="E70:J70" si="34">SUM(E66:E69)</f>
        <v>14454146000</v>
      </c>
      <c r="F70" s="345">
        <f t="shared" si="34"/>
        <v>4</v>
      </c>
      <c r="G70" s="345">
        <f t="shared" si="34"/>
        <v>14454146000</v>
      </c>
      <c r="H70" s="345">
        <f t="shared" si="34"/>
        <v>0</v>
      </c>
      <c r="I70" s="345">
        <f t="shared" si="34"/>
        <v>0</v>
      </c>
      <c r="J70" s="345">
        <f t="shared" si="34"/>
        <v>700300000</v>
      </c>
    </row>
    <row r="71" spans="1:12" ht="23.25" customHeight="1" x14ac:dyDescent="0.25">
      <c r="A71" s="551" t="s">
        <v>21</v>
      </c>
      <c r="B71" s="552"/>
      <c r="C71" s="218" t="s">
        <v>56</v>
      </c>
      <c r="D71" s="385">
        <f>D8+D13+D18+D23+D28+D33+D38+D43+D51+D56+D61+D66</f>
        <v>18</v>
      </c>
      <c r="E71" s="385">
        <f>E8+E13+E18+E23+E28+E33+E38+E43+E51+E56+E61+E66</f>
        <v>13478575000</v>
      </c>
      <c r="F71" s="385">
        <f>F8+F13+F18+F23+F28+F33+F38+F43+F51+F56+F61+F66</f>
        <v>12</v>
      </c>
      <c r="G71" s="385">
        <f t="shared" ref="G71:J71" si="35">G8+G13+G18+G23+G28+G33+G38+G43+G51+G56+G61+G66</f>
        <v>8695182000</v>
      </c>
      <c r="H71" s="385">
        <f t="shared" si="35"/>
        <v>6</v>
      </c>
      <c r="I71" s="385">
        <f t="shared" si="35"/>
        <v>4783393000</v>
      </c>
      <c r="J71" s="385">
        <f t="shared" si="35"/>
        <v>414500000</v>
      </c>
    </row>
    <row r="72" spans="1:12" ht="23.25" customHeight="1" x14ac:dyDescent="0.25">
      <c r="A72" s="553"/>
      <c r="B72" s="554"/>
      <c r="C72" s="218" t="s">
        <v>57</v>
      </c>
      <c r="D72" s="273">
        <f>D9+D14+D19+D24+D29+D34+D39+D44+D52+D57+D62+D67</f>
        <v>114</v>
      </c>
      <c r="E72" s="273">
        <f t="shared" ref="E72:J72" si="36">E9+E14+E19+E24+E29+E34+E39+E44+E52+E57+E62+E67</f>
        <v>254261721000</v>
      </c>
      <c r="F72" s="273">
        <f t="shared" si="36"/>
        <v>78</v>
      </c>
      <c r="G72" s="273">
        <f>G9+G14+G19+G24+G29+G34+G39+G44+G52+G57+G62+G67</f>
        <v>218991721000</v>
      </c>
      <c r="H72" s="273">
        <f t="shared" si="36"/>
        <v>36</v>
      </c>
      <c r="I72" s="273">
        <f t="shared" si="36"/>
        <v>35270000000</v>
      </c>
      <c r="J72" s="273">
        <f t="shared" si="36"/>
        <v>16262752000</v>
      </c>
    </row>
    <row r="73" spans="1:12" ht="23.25" customHeight="1" x14ac:dyDescent="0.25">
      <c r="A73" s="553"/>
      <c r="B73" s="554"/>
      <c r="C73" s="218" t="s">
        <v>58</v>
      </c>
      <c r="D73" s="273">
        <f>D10+D15+D20+D25+D30+D35+D40+D45+D53+D58+D68</f>
        <v>30</v>
      </c>
      <c r="E73" s="273">
        <f t="shared" ref="E73:J73" si="37">E10+E15+E20+E25+E30+E35+E40+E45+E53+E58+E68</f>
        <v>7985740000</v>
      </c>
      <c r="F73" s="273">
        <f t="shared" si="37"/>
        <v>14</v>
      </c>
      <c r="G73" s="273">
        <f t="shared" si="37"/>
        <v>3690640000</v>
      </c>
      <c r="H73" s="273">
        <f t="shared" si="37"/>
        <v>16</v>
      </c>
      <c r="I73" s="273">
        <f t="shared" si="37"/>
        <v>4295100000</v>
      </c>
      <c r="J73" s="273">
        <f t="shared" si="37"/>
        <v>143987500</v>
      </c>
    </row>
    <row r="74" spans="1:12" ht="23.25" customHeight="1" x14ac:dyDescent="0.25">
      <c r="A74" s="555"/>
      <c r="B74" s="556"/>
      <c r="C74" s="218" t="s">
        <v>59</v>
      </c>
      <c r="D74" s="273">
        <f>D11+D16+D21+D26+D31+D36+D41+D46+D54+D59+D69</f>
        <v>1</v>
      </c>
      <c r="E74" s="273">
        <f t="shared" ref="E74:J74" si="38">E11+E16+E21+E26+E31+E36+E41+E46+E54+E59+E69</f>
        <v>460000000</v>
      </c>
      <c r="F74" s="273">
        <f t="shared" si="38"/>
        <v>1</v>
      </c>
      <c r="G74" s="273">
        <f t="shared" si="38"/>
        <v>460000000</v>
      </c>
      <c r="H74" s="273">
        <f t="shared" si="38"/>
        <v>0</v>
      </c>
      <c r="I74" s="273">
        <f t="shared" si="38"/>
        <v>0</v>
      </c>
      <c r="J74" s="273">
        <f t="shared" si="38"/>
        <v>158882000</v>
      </c>
    </row>
    <row r="75" spans="1:12" ht="23.25" customHeight="1" x14ac:dyDescent="0.25">
      <c r="A75" s="545"/>
      <c r="B75" s="546"/>
      <c r="C75" s="342"/>
      <c r="D75" s="345">
        <f>SUM(D71:D74)</f>
        <v>163</v>
      </c>
      <c r="E75" s="345">
        <f>SUM(E71:E74)</f>
        <v>276186036000</v>
      </c>
      <c r="F75" s="345">
        <f t="shared" ref="F75:H75" si="39">SUM(F71:F74)</f>
        <v>105</v>
      </c>
      <c r="G75" s="345">
        <f>SUM(G71:G74)</f>
        <v>231837543000</v>
      </c>
      <c r="H75" s="345">
        <f t="shared" si="39"/>
        <v>58</v>
      </c>
      <c r="I75" s="345">
        <f>SUM(I71:I74)</f>
        <v>44348493000</v>
      </c>
      <c r="J75" s="345">
        <f>SUM(J71:J74)</f>
        <v>16980121500</v>
      </c>
      <c r="L75" s="369">
        <f>I75-2500000000</f>
        <v>41848493000</v>
      </c>
    </row>
    <row r="78" spans="1:12" ht="15.75" x14ac:dyDescent="0.25">
      <c r="F78" s="532" t="s">
        <v>78</v>
      </c>
      <c r="G78" s="532"/>
      <c r="H78" s="532"/>
      <c r="I78" s="532"/>
    </row>
    <row r="79" spans="1:12" ht="15.75" x14ac:dyDescent="0.25">
      <c r="F79" s="528" t="s">
        <v>79</v>
      </c>
      <c r="G79" s="528"/>
      <c r="H79" s="528"/>
      <c r="I79" s="528"/>
    </row>
    <row r="80" spans="1:12" ht="15.75" x14ac:dyDescent="0.25">
      <c r="F80" s="185"/>
      <c r="G80" s="185"/>
      <c r="H80" s="185"/>
      <c r="I80" s="185"/>
    </row>
    <row r="81" spans="6:9" ht="15.75" x14ac:dyDescent="0.25">
      <c r="F81" s="185"/>
      <c r="G81" s="185"/>
      <c r="H81" s="185"/>
      <c r="I81" s="185"/>
    </row>
    <row r="82" spans="6:9" ht="15.75" x14ac:dyDescent="0.25">
      <c r="F82" s="185"/>
      <c r="G82" s="185"/>
      <c r="H82" s="185"/>
      <c r="I82" s="185"/>
    </row>
    <row r="83" spans="6:9" ht="15.75" x14ac:dyDescent="0.25">
      <c r="F83" s="526" t="s">
        <v>32</v>
      </c>
      <c r="G83" s="526"/>
      <c r="H83" s="526"/>
      <c r="I83" s="526"/>
    </row>
    <row r="84" spans="6:9" ht="15.75" x14ac:dyDescent="0.25">
      <c r="F84" s="532" t="s">
        <v>33</v>
      </c>
      <c r="G84" s="532"/>
      <c r="H84" s="532"/>
      <c r="I84" s="532"/>
    </row>
  </sheetData>
  <mergeCells count="51">
    <mergeCell ref="F84:I84"/>
    <mergeCell ref="B51:B54"/>
    <mergeCell ref="J6:J7"/>
    <mergeCell ref="F78:I78"/>
    <mergeCell ref="F79:I79"/>
    <mergeCell ref="F83:I83"/>
    <mergeCell ref="B28:B31"/>
    <mergeCell ref="B33:B36"/>
    <mergeCell ref="B38:B41"/>
    <mergeCell ref="B43:B46"/>
    <mergeCell ref="B61:B64"/>
    <mergeCell ref="B18:B21"/>
    <mergeCell ref="B23:B26"/>
    <mergeCell ref="A12:B12"/>
    <mergeCell ref="A17:B17"/>
    <mergeCell ref="A22:B22"/>
    <mergeCell ref="A61:A64"/>
    <mergeCell ref="A71:B74"/>
    <mergeCell ref="A75:B75"/>
    <mergeCell ref="A51:A54"/>
    <mergeCell ref="A56:A59"/>
    <mergeCell ref="A60:B60"/>
    <mergeCell ref="A66:A69"/>
    <mergeCell ref="B66:B69"/>
    <mergeCell ref="A18:A21"/>
    <mergeCell ref="A23:A26"/>
    <mergeCell ref="B56:B59"/>
    <mergeCell ref="A55:B55"/>
    <mergeCell ref="A27:B27"/>
    <mergeCell ref="A32:B32"/>
    <mergeCell ref="A37:B37"/>
    <mergeCell ref="A42:B42"/>
    <mergeCell ref="A47:B47"/>
    <mergeCell ref="A28:A31"/>
    <mergeCell ref="A33:A36"/>
    <mergeCell ref="A38:A41"/>
    <mergeCell ref="A43:A46"/>
    <mergeCell ref="A1:J1"/>
    <mergeCell ref="A8:A11"/>
    <mergeCell ref="A13:A16"/>
    <mergeCell ref="B8:B11"/>
    <mergeCell ref="B6:B7"/>
    <mergeCell ref="B13:B16"/>
    <mergeCell ref="A6:A7"/>
    <mergeCell ref="C6:C7"/>
    <mergeCell ref="D6:E6"/>
    <mergeCell ref="F6:G6"/>
    <mergeCell ref="H6:I6"/>
    <mergeCell ref="A4:J4"/>
    <mergeCell ref="A2:J2"/>
    <mergeCell ref="A3:J3"/>
  </mergeCells>
  <pageMargins left="0.11811023622047245" right="0.11811023622047245" top="0.39370078740157483" bottom="0.39370078740157483" header="0.31496062992125984" footer="0.31496062992125984"/>
  <pageSetup paperSize="5" scale="8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topLeftCell="B1" workbookViewId="0">
      <selection activeCell="Q37" sqref="Q37"/>
    </sheetView>
  </sheetViews>
  <sheetFormatPr defaultRowHeight="15" x14ac:dyDescent="0.25"/>
  <cols>
    <col min="1" max="1" width="6" customWidth="1"/>
    <col min="2" max="2" width="19.85546875" customWidth="1"/>
    <col min="6" max="6" width="5.5703125" customWidth="1"/>
    <col min="7" max="7" width="21.5703125" customWidth="1"/>
  </cols>
  <sheetData>
    <row r="1" spans="1:28" x14ac:dyDescent="0.25">
      <c r="A1" s="595" t="s">
        <v>386</v>
      </c>
      <c r="B1" s="595"/>
      <c r="C1" s="595"/>
      <c r="F1" s="595" t="s">
        <v>394</v>
      </c>
      <c r="G1" s="595"/>
      <c r="H1" s="595"/>
      <c r="I1" s="595"/>
      <c r="J1" s="595"/>
      <c r="K1" s="595"/>
      <c r="L1" s="595"/>
      <c r="M1" s="595"/>
      <c r="N1" s="595"/>
      <c r="O1" s="461"/>
    </row>
    <row r="2" spans="1:28" x14ac:dyDescent="0.25">
      <c r="A2" s="520" t="s">
        <v>19</v>
      </c>
      <c r="B2" s="597" t="s">
        <v>380</v>
      </c>
      <c r="C2" s="599" t="s">
        <v>87</v>
      </c>
      <c r="F2" s="520" t="s">
        <v>19</v>
      </c>
      <c r="G2" s="597" t="s">
        <v>380</v>
      </c>
      <c r="H2" s="603" t="s">
        <v>393</v>
      </c>
      <c r="I2" s="604"/>
      <c r="J2" s="604"/>
      <c r="K2" s="604"/>
      <c r="L2" s="604"/>
      <c r="M2" s="604"/>
      <c r="N2" s="605"/>
      <c r="O2" s="447"/>
      <c r="P2" s="587" t="s">
        <v>21</v>
      </c>
      <c r="S2" s="595" t="s">
        <v>90</v>
      </c>
      <c r="T2" s="595"/>
      <c r="U2" s="595"/>
      <c r="V2" s="595"/>
      <c r="W2" s="595"/>
      <c r="X2" s="595"/>
      <c r="Y2" s="595"/>
      <c r="Z2" s="595"/>
      <c r="AA2" s="595"/>
    </row>
    <row r="3" spans="1:28" x14ac:dyDescent="0.25">
      <c r="A3" s="521"/>
      <c r="B3" s="598"/>
      <c r="C3" s="600"/>
      <c r="F3" s="521"/>
      <c r="G3" s="598"/>
      <c r="H3" s="402" t="s">
        <v>387</v>
      </c>
      <c r="I3" s="402" t="s">
        <v>388</v>
      </c>
      <c r="J3" s="402" t="s">
        <v>389</v>
      </c>
      <c r="K3" s="402" t="s">
        <v>390</v>
      </c>
      <c r="L3" s="402" t="s">
        <v>346</v>
      </c>
      <c r="M3" s="402" t="s">
        <v>391</v>
      </c>
      <c r="N3" s="402" t="s">
        <v>392</v>
      </c>
      <c r="O3" s="458"/>
      <c r="P3" s="588"/>
      <c r="S3" s="444" t="s">
        <v>387</v>
      </c>
      <c r="T3" s="444" t="s">
        <v>388</v>
      </c>
      <c r="U3" s="444" t="s">
        <v>389</v>
      </c>
      <c r="V3" s="444" t="s">
        <v>390</v>
      </c>
      <c r="W3" s="444" t="s">
        <v>346</v>
      </c>
      <c r="X3" s="444" t="s">
        <v>391</v>
      </c>
      <c r="Y3" s="444" t="s">
        <v>392</v>
      </c>
      <c r="Z3" s="462">
        <v>42961</v>
      </c>
      <c r="AA3" s="392" t="s">
        <v>21</v>
      </c>
      <c r="AB3" s="392" t="s">
        <v>91</v>
      </c>
    </row>
    <row r="4" spans="1:28" x14ac:dyDescent="0.25">
      <c r="A4" s="88">
        <v>1</v>
      </c>
      <c r="B4" s="440" t="s">
        <v>364</v>
      </c>
      <c r="C4" s="413">
        <v>101</v>
      </c>
      <c r="F4" s="88">
        <v>1</v>
      </c>
      <c r="G4" s="440" t="s">
        <v>364</v>
      </c>
      <c r="H4" s="402">
        <v>5</v>
      </c>
      <c r="I4" s="402">
        <v>2</v>
      </c>
      <c r="J4" s="402">
        <v>51</v>
      </c>
      <c r="K4" s="402">
        <v>16</v>
      </c>
      <c r="L4" s="402">
        <v>16</v>
      </c>
      <c r="M4" s="402">
        <v>6</v>
      </c>
      <c r="N4" s="402">
        <v>6</v>
      </c>
      <c r="O4" s="458"/>
      <c r="P4" s="443">
        <f>SUM(H4:N4)</f>
        <v>102</v>
      </c>
      <c r="S4" s="443">
        <v>7</v>
      </c>
      <c r="T4" s="443">
        <v>6</v>
      </c>
      <c r="U4" s="443">
        <v>60</v>
      </c>
      <c r="V4" s="443">
        <v>30</v>
      </c>
      <c r="W4" s="443">
        <v>33</v>
      </c>
      <c r="X4" s="443">
        <v>10</v>
      </c>
      <c r="Y4" s="443">
        <v>8</v>
      </c>
      <c r="Z4" s="443"/>
      <c r="AA4" s="443">
        <f>SUM(S4:Y4)</f>
        <v>154</v>
      </c>
      <c r="AB4" s="443">
        <f>AA4-P32</f>
        <v>58</v>
      </c>
    </row>
    <row r="5" spans="1:28" x14ac:dyDescent="0.25">
      <c r="A5" s="88">
        <v>2</v>
      </c>
      <c r="B5" s="441" t="s">
        <v>382</v>
      </c>
      <c r="C5" s="413">
        <v>9</v>
      </c>
      <c r="F5" s="88">
        <v>2</v>
      </c>
      <c r="G5" s="441" t="s">
        <v>382</v>
      </c>
      <c r="H5" s="388"/>
      <c r="I5" s="388">
        <v>2</v>
      </c>
      <c r="J5" s="388">
        <v>6</v>
      </c>
      <c r="K5" s="388">
        <v>1</v>
      </c>
      <c r="L5" s="388"/>
      <c r="M5" s="388"/>
      <c r="N5" s="388"/>
      <c r="O5" s="388"/>
      <c r="P5" s="443">
        <f t="shared" ref="P5:P14" si="0">SUM(H5:N5)</f>
        <v>9</v>
      </c>
    </row>
    <row r="6" spans="1:28" x14ac:dyDescent="0.25">
      <c r="A6" s="88">
        <v>3</v>
      </c>
      <c r="B6" s="440" t="s">
        <v>367</v>
      </c>
      <c r="C6" s="413">
        <v>2</v>
      </c>
      <c r="F6" s="88">
        <v>3</v>
      </c>
      <c r="G6" s="440" t="s">
        <v>367</v>
      </c>
      <c r="H6" s="402"/>
      <c r="I6" s="402"/>
      <c r="J6" s="402"/>
      <c r="K6" s="402"/>
      <c r="L6" s="402">
        <v>1</v>
      </c>
      <c r="M6" s="402"/>
      <c r="N6" s="402">
        <v>1</v>
      </c>
      <c r="O6" s="458"/>
      <c r="P6" s="443">
        <f t="shared" si="0"/>
        <v>2</v>
      </c>
      <c r="S6" s="595" t="s">
        <v>89</v>
      </c>
      <c r="T6" s="595"/>
      <c r="U6" s="595"/>
      <c r="V6" s="595"/>
      <c r="W6" s="595"/>
      <c r="X6" s="595"/>
      <c r="Y6" s="595"/>
      <c r="Z6" s="595"/>
      <c r="AA6" s="595"/>
    </row>
    <row r="7" spans="1:28" x14ac:dyDescent="0.25">
      <c r="A7" s="88">
        <v>4</v>
      </c>
      <c r="B7" s="440" t="s">
        <v>383</v>
      </c>
      <c r="C7" s="413">
        <v>5</v>
      </c>
      <c r="F7" s="88">
        <v>4</v>
      </c>
      <c r="G7" s="440" t="s">
        <v>383</v>
      </c>
      <c r="H7" s="388"/>
      <c r="I7" s="388"/>
      <c r="J7" s="388">
        <v>2</v>
      </c>
      <c r="K7" s="388"/>
      <c r="L7" s="388">
        <v>3</v>
      </c>
      <c r="M7" s="388"/>
      <c r="N7" s="388"/>
      <c r="O7" s="388"/>
      <c r="P7" s="443">
        <f t="shared" si="0"/>
        <v>5</v>
      </c>
      <c r="S7" s="445" t="s">
        <v>387</v>
      </c>
      <c r="T7" s="445" t="s">
        <v>388</v>
      </c>
      <c r="U7" s="445" t="s">
        <v>389</v>
      </c>
      <c r="V7" s="445" t="s">
        <v>390</v>
      </c>
      <c r="W7" s="445" t="s">
        <v>346</v>
      </c>
      <c r="X7" s="445" t="s">
        <v>391</v>
      </c>
      <c r="Y7" s="445" t="s">
        <v>392</v>
      </c>
      <c r="Z7" s="458"/>
      <c r="AA7" s="392" t="s">
        <v>21</v>
      </c>
    </row>
    <row r="8" spans="1:28" x14ac:dyDescent="0.25">
      <c r="A8" s="88">
        <v>5</v>
      </c>
      <c r="B8" s="440" t="s">
        <v>384</v>
      </c>
      <c r="C8" s="413">
        <v>2</v>
      </c>
      <c r="F8" s="88">
        <v>5</v>
      </c>
      <c r="G8" s="440" t="s">
        <v>384</v>
      </c>
      <c r="H8" s="402"/>
      <c r="I8" s="402">
        <v>2</v>
      </c>
      <c r="J8" s="402"/>
      <c r="K8" s="402"/>
      <c r="L8" s="402"/>
      <c r="M8" s="402"/>
      <c r="N8" s="402"/>
      <c r="O8" s="458"/>
      <c r="P8" s="443">
        <f t="shared" si="0"/>
        <v>2</v>
      </c>
      <c r="S8" s="443">
        <v>5</v>
      </c>
      <c r="T8" s="443">
        <v>6</v>
      </c>
      <c r="U8" s="443">
        <v>12</v>
      </c>
      <c r="V8" s="443">
        <v>14</v>
      </c>
      <c r="W8" s="443">
        <v>22</v>
      </c>
      <c r="X8" s="443">
        <v>10</v>
      </c>
      <c r="Y8" s="443">
        <v>20</v>
      </c>
      <c r="Z8" s="443"/>
      <c r="AA8" s="443">
        <f>SUM(S8:Y8)</f>
        <v>89</v>
      </c>
    </row>
    <row r="9" spans="1:28" x14ac:dyDescent="0.25">
      <c r="A9" s="88">
        <v>6</v>
      </c>
      <c r="B9" s="440" t="s">
        <v>385</v>
      </c>
      <c r="C9" s="413">
        <v>9</v>
      </c>
      <c r="F9" s="88">
        <v>6</v>
      </c>
      <c r="G9" s="440" t="s">
        <v>385</v>
      </c>
      <c r="H9" s="388"/>
      <c r="I9" s="388"/>
      <c r="J9" s="388"/>
      <c r="K9" s="388"/>
      <c r="L9" s="388">
        <v>9</v>
      </c>
      <c r="M9" s="388"/>
      <c r="N9" s="388"/>
      <c r="O9" s="388"/>
      <c r="P9" s="443">
        <f t="shared" si="0"/>
        <v>9</v>
      </c>
    </row>
    <row r="10" spans="1:28" x14ac:dyDescent="0.25">
      <c r="A10" s="88">
        <v>7</v>
      </c>
      <c r="B10" s="440" t="s">
        <v>95</v>
      </c>
      <c r="C10" s="413">
        <v>12</v>
      </c>
      <c r="F10" s="88">
        <v>7</v>
      </c>
      <c r="G10" s="440" t="s">
        <v>95</v>
      </c>
      <c r="H10" s="402"/>
      <c r="I10" s="402"/>
      <c r="J10" s="402">
        <v>1</v>
      </c>
      <c r="K10" s="402">
        <v>4</v>
      </c>
      <c r="L10" s="402">
        <v>4</v>
      </c>
      <c r="M10" s="402">
        <v>2</v>
      </c>
      <c r="N10" s="402">
        <v>1</v>
      </c>
      <c r="O10" s="458"/>
      <c r="P10" s="443">
        <f t="shared" si="0"/>
        <v>12</v>
      </c>
    </row>
    <row r="11" spans="1:28" x14ac:dyDescent="0.25">
      <c r="A11" s="88">
        <v>8</v>
      </c>
      <c r="B11" s="441" t="s">
        <v>366</v>
      </c>
      <c r="C11" s="413">
        <v>6</v>
      </c>
      <c r="F11" s="88">
        <v>8</v>
      </c>
      <c r="G11" s="441" t="s">
        <v>366</v>
      </c>
      <c r="H11" s="388">
        <v>2</v>
      </c>
      <c r="I11" s="388"/>
      <c r="J11" s="388"/>
      <c r="K11" s="388">
        <v>2</v>
      </c>
      <c r="L11" s="388"/>
      <c r="M11" s="388">
        <v>2</v>
      </c>
      <c r="N11" s="388"/>
      <c r="O11" s="388"/>
      <c r="P11" s="443">
        <f t="shared" si="0"/>
        <v>6</v>
      </c>
    </row>
    <row r="12" spans="1:28" x14ac:dyDescent="0.25">
      <c r="A12" s="88">
        <v>9</v>
      </c>
      <c r="B12" s="442" t="s">
        <v>368</v>
      </c>
      <c r="C12" s="413">
        <v>3</v>
      </c>
      <c r="F12" s="88">
        <v>9</v>
      </c>
      <c r="G12" s="442" t="s">
        <v>368</v>
      </c>
      <c r="H12" s="402"/>
      <c r="I12" s="402"/>
      <c r="J12" s="402"/>
      <c r="K12" s="402">
        <v>3</v>
      </c>
      <c r="L12" s="402"/>
      <c r="M12" s="402"/>
      <c r="N12" s="402"/>
      <c r="O12" s="458"/>
      <c r="P12" s="443">
        <f t="shared" si="0"/>
        <v>3</v>
      </c>
    </row>
    <row r="13" spans="1:28" x14ac:dyDescent="0.25">
      <c r="A13" s="88">
        <v>10</v>
      </c>
      <c r="B13" s="440" t="s">
        <v>145</v>
      </c>
      <c r="C13" s="413">
        <v>3</v>
      </c>
      <c r="F13" s="88">
        <v>10</v>
      </c>
      <c r="G13" s="440" t="s">
        <v>145</v>
      </c>
      <c r="H13" s="388"/>
      <c r="I13" s="388"/>
      <c r="J13" s="388"/>
      <c r="K13" s="388">
        <v>3</v>
      </c>
      <c r="L13" s="388"/>
      <c r="M13" s="388"/>
      <c r="N13" s="388"/>
      <c r="O13" s="388"/>
      <c r="P13" s="443">
        <f t="shared" si="0"/>
        <v>3</v>
      </c>
    </row>
    <row r="14" spans="1:28" x14ac:dyDescent="0.25">
      <c r="A14" s="77">
        <v>11</v>
      </c>
      <c r="B14" s="439" t="s">
        <v>369</v>
      </c>
      <c r="C14" s="413">
        <v>1</v>
      </c>
      <c r="F14" s="77">
        <v>11</v>
      </c>
      <c r="G14" s="439" t="s">
        <v>369</v>
      </c>
      <c r="H14" s="392"/>
      <c r="I14" s="392"/>
      <c r="J14" s="392"/>
      <c r="K14" s="392">
        <v>1</v>
      </c>
      <c r="L14" s="392"/>
      <c r="M14" s="392"/>
      <c r="N14" s="392"/>
      <c r="O14" s="392"/>
      <c r="P14" s="443">
        <f t="shared" si="0"/>
        <v>1</v>
      </c>
    </row>
    <row r="15" spans="1:28" x14ac:dyDescent="0.25">
      <c r="A15" s="601" t="s">
        <v>20</v>
      </c>
      <c r="B15" s="602"/>
      <c r="C15" s="417">
        <f>SUM(C4:C14)</f>
        <v>153</v>
      </c>
      <c r="F15" s="601" t="s">
        <v>20</v>
      </c>
      <c r="G15" s="602"/>
      <c r="H15" s="443">
        <f>SUM(H4:H14)</f>
        <v>7</v>
      </c>
      <c r="I15" s="443">
        <f t="shared" ref="I15:N15" si="1">SUM(I4:I14)</f>
        <v>6</v>
      </c>
      <c r="J15" s="443">
        <f t="shared" si="1"/>
        <v>60</v>
      </c>
      <c r="K15" s="443">
        <f t="shared" si="1"/>
        <v>30</v>
      </c>
      <c r="L15" s="443">
        <f t="shared" si="1"/>
        <v>33</v>
      </c>
      <c r="M15" s="443">
        <f t="shared" si="1"/>
        <v>10</v>
      </c>
      <c r="N15" s="443">
        <f t="shared" si="1"/>
        <v>8</v>
      </c>
      <c r="O15" s="443"/>
      <c r="P15" s="443">
        <f>SUM(P4:P14)</f>
        <v>154</v>
      </c>
    </row>
    <row r="18" spans="6:16" x14ac:dyDescent="0.25">
      <c r="F18" s="595" t="s">
        <v>89</v>
      </c>
      <c r="G18" s="595"/>
      <c r="H18" s="595"/>
      <c r="I18" s="595"/>
      <c r="J18" s="595"/>
      <c r="K18" s="595"/>
      <c r="L18" s="595"/>
      <c r="M18" s="595"/>
      <c r="N18" s="595"/>
      <c r="O18" s="461"/>
    </row>
    <row r="19" spans="6:16" x14ac:dyDescent="0.25">
      <c r="F19" s="520" t="s">
        <v>19</v>
      </c>
      <c r="G19" s="597" t="s">
        <v>380</v>
      </c>
      <c r="H19" s="603" t="s">
        <v>393</v>
      </c>
      <c r="I19" s="604"/>
      <c r="J19" s="604"/>
      <c r="K19" s="604"/>
      <c r="L19" s="604"/>
      <c r="M19" s="604"/>
      <c r="N19" s="604"/>
      <c r="O19" s="605"/>
      <c r="P19" s="587" t="s">
        <v>21</v>
      </c>
    </row>
    <row r="20" spans="6:16" x14ac:dyDescent="0.25">
      <c r="F20" s="521"/>
      <c r="G20" s="598"/>
      <c r="H20" s="402" t="s">
        <v>387</v>
      </c>
      <c r="I20" s="402" t="s">
        <v>388</v>
      </c>
      <c r="J20" s="402" t="s">
        <v>389</v>
      </c>
      <c r="K20" s="402" t="s">
        <v>390</v>
      </c>
      <c r="L20" s="402" t="s">
        <v>346</v>
      </c>
      <c r="M20" s="402" t="s">
        <v>391</v>
      </c>
      <c r="N20" s="402" t="s">
        <v>392</v>
      </c>
      <c r="O20" s="458" t="s">
        <v>423</v>
      </c>
      <c r="P20" s="588"/>
    </row>
    <row r="21" spans="6:16" x14ac:dyDescent="0.25">
      <c r="F21" s="88">
        <v>1</v>
      </c>
      <c r="G21" s="440" t="s">
        <v>364</v>
      </c>
      <c r="H21" s="402">
        <v>5</v>
      </c>
      <c r="I21" s="402">
        <v>5</v>
      </c>
      <c r="J21" s="402">
        <v>7</v>
      </c>
      <c r="K21" s="402">
        <v>10</v>
      </c>
      <c r="L21" s="402">
        <v>15</v>
      </c>
      <c r="M21" s="402">
        <v>6</v>
      </c>
      <c r="N21" s="402">
        <v>4</v>
      </c>
      <c r="O21" s="458">
        <v>4</v>
      </c>
      <c r="P21" s="447">
        <f>SUM(H21:O21)</f>
        <v>56</v>
      </c>
    </row>
    <row r="22" spans="6:16" x14ac:dyDescent="0.25">
      <c r="F22" s="88">
        <v>2</v>
      </c>
      <c r="G22" s="441" t="s">
        <v>382</v>
      </c>
      <c r="H22" s="402"/>
      <c r="I22" s="402"/>
      <c r="J22" s="402"/>
      <c r="K22" s="402">
        <v>3</v>
      </c>
      <c r="L22" s="402">
        <v>1</v>
      </c>
      <c r="M22" s="402"/>
      <c r="N22" s="402">
        <v>4</v>
      </c>
      <c r="O22" s="458">
        <v>1</v>
      </c>
      <c r="P22" s="447">
        <f t="shared" ref="P22:P31" si="2">SUM(H22:O22)</f>
        <v>9</v>
      </c>
    </row>
    <row r="23" spans="6:16" x14ac:dyDescent="0.25">
      <c r="F23" s="88">
        <v>3</v>
      </c>
      <c r="G23" s="440" t="s">
        <v>367</v>
      </c>
      <c r="H23" s="402"/>
      <c r="I23" s="402"/>
      <c r="J23" s="402"/>
      <c r="K23" s="402"/>
      <c r="L23" s="402"/>
      <c r="M23" s="402"/>
      <c r="N23" s="402"/>
      <c r="O23" s="458"/>
      <c r="P23" s="447">
        <f t="shared" si="2"/>
        <v>0</v>
      </c>
    </row>
    <row r="24" spans="6:16" x14ac:dyDescent="0.25">
      <c r="F24" s="88">
        <v>4</v>
      </c>
      <c r="G24" s="440" t="s">
        <v>383</v>
      </c>
      <c r="H24" s="402"/>
      <c r="I24" s="402"/>
      <c r="J24" s="402"/>
      <c r="K24" s="402"/>
      <c r="L24" s="402">
        <v>2</v>
      </c>
      <c r="M24" s="402">
        <v>3</v>
      </c>
      <c r="N24" s="402"/>
      <c r="O24" s="458"/>
      <c r="P24" s="447">
        <f t="shared" si="2"/>
        <v>5</v>
      </c>
    </row>
    <row r="25" spans="6:16" x14ac:dyDescent="0.25">
      <c r="F25" s="88">
        <v>5</v>
      </c>
      <c r="G25" s="440" t="s">
        <v>384</v>
      </c>
      <c r="H25" s="402"/>
      <c r="I25" s="402">
        <v>1</v>
      </c>
      <c r="J25" s="402">
        <v>1</v>
      </c>
      <c r="K25" s="402"/>
      <c r="L25" s="402"/>
      <c r="M25" s="402"/>
      <c r="N25" s="402"/>
      <c r="O25" s="458"/>
      <c r="P25" s="447">
        <f t="shared" si="2"/>
        <v>2</v>
      </c>
    </row>
    <row r="26" spans="6:16" x14ac:dyDescent="0.25">
      <c r="F26" s="88">
        <v>6</v>
      </c>
      <c r="G26" s="440" t="s">
        <v>385</v>
      </c>
      <c r="H26" s="402"/>
      <c r="I26" s="402"/>
      <c r="J26" s="402"/>
      <c r="K26" s="402"/>
      <c r="L26" s="402"/>
      <c r="M26" s="402"/>
      <c r="N26" s="402">
        <v>8</v>
      </c>
      <c r="O26" s="458">
        <v>1</v>
      </c>
      <c r="P26" s="447">
        <f t="shared" si="2"/>
        <v>9</v>
      </c>
    </row>
    <row r="27" spans="6:16" x14ac:dyDescent="0.25">
      <c r="F27" s="88">
        <v>7</v>
      </c>
      <c r="G27" s="440" t="s">
        <v>95</v>
      </c>
      <c r="H27" s="402"/>
      <c r="I27" s="402"/>
      <c r="J27" s="402">
        <v>2</v>
      </c>
      <c r="K27" s="402"/>
      <c r="L27" s="402">
        <v>1</v>
      </c>
      <c r="M27" s="402"/>
      <c r="N27" s="402">
        <v>2</v>
      </c>
      <c r="O27" s="458">
        <v>1</v>
      </c>
      <c r="P27" s="447">
        <f t="shared" si="2"/>
        <v>6</v>
      </c>
    </row>
    <row r="28" spans="6:16" x14ac:dyDescent="0.25">
      <c r="F28" s="88">
        <v>8</v>
      </c>
      <c r="G28" s="441" t="s">
        <v>366</v>
      </c>
      <c r="H28" s="402"/>
      <c r="I28" s="402"/>
      <c r="J28" s="402"/>
      <c r="K28" s="402">
        <v>1</v>
      </c>
      <c r="L28" s="402">
        <v>2</v>
      </c>
      <c r="M28" s="402"/>
      <c r="N28" s="402"/>
      <c r="O28" s="458"/>
      <c r="P28" s="447">
        <f t="shared" si="2"/>
        <v>3</v>
      </c>
    </row>
    <row r="29" spans="6:16" x14ac:dyDescent="0.25">
      <c r="F29" s="88">
        <v>9</v>
      </c>
      <c r="G29" s="442" t="s">
        <v>368</v>
      </c>
      <c r="H29" s="402"/>
      <c r="I29" s="402"/>
      <c r="J29" s="402">
        <v>2</v>
      </c>
      <c r="K29" s="402"/>
      <c r="L29" s="402"/>
      <c r="M29" s="402"/>
      <c r="N29" s="402"/>
      <c r="O29" s="458">
        <v>1</v>
      </c>
      <c r="P29" s="447">
        <f t="shared" si="2"/>
        <v>3</v>
      </c>
    </row>
    <row r="30" spans="6:16" x14ac:dyDescent="0.25">
      <c r="F30" s="88">
        <v>10</v>
      </c>
      <c r="G30" s="440" t="s">
        <v>145</v>
      </c>
      <c r="H30" s="402"/>
      <c r="I30" s="402"/>
      <c r="J30" s="402"/>
      <c r="K30" s="402"/>
      <c r="L30" s="402"/>
      <c r="M30" s="402">
        <v>1</v>
      </c>
      <c r="N30" s="402">
        <v>1</v>
      </c>
      <c r="O30" s="458"/>
      <c r="P30" s="447">
        <f t="shared" si="2"/>
        <v>2</v>
      </c>
    </row>
    <row r="31" spans="6:16" x14ac:dyDescent="0.25">
      <c r="F31" s="77">
        <v>11</v>
      </c>
      <c r="G31" s="439" t="s">
        <v>369</v>
      </c>
      <c r="H31" s="402"/>
      <c r="I31" s="402"/>
      <c r="J31" s="402"/>
      <c r="K31" s="402"/>
      <c r="L31" s="402">
        <v>1</v>
      </c>
      <c r="M31" s="402"/>
      <c r="N31" s="402"/>
      <c r="O31" s="458"/>
      <c r="P31" s="447">
        <f t="shared" si="2"/>
        <v>1</v>
      </c>
    </row>
    <row r="32" spans="6:16" x14ac:dyDescent="0.25">
      <c r="F32" s="601" t="s">
        <v>20</v>
      </c>
      <c r="G32" s="602"/>
      <c r="H32" s="402">
        <f>SUM(H21:H31)</f>
        <v>5</v>
      </c>
      <c r="I32" s="402">
        <f t="shared" ref="I32:N32" si="3">SUM(I21:I31)</f>
        <v>6</v>
      </c>
      <c r="J32" s="402">
        <f t="shared" si="3"/>
        <v>12</v>
      </c>
      <c r="K32" s="402">
        <f t="shared" si="3"/>
        <v>14</v>
      </c>
      <c r="L32" s="402">
        <f t="shared" si="3"/>
        <v>22</v>
      </c>
      <c r="M32" s="402">
        <f t="shared" si="3"/>
        <v>10</v>
      </c>
      <c r="N32" s="402">
        <f t="shared" si="3"/>
        <v>19</v>
      </c>
      <c r="O32" s="458">
        <f>SUM(O21:O31)</f>
        <v>8</v>
      </c>
      <c r="P32" s="447">
        <f>SUM(P21:P31)</f>
        <v>96</v>
      </c>
    </row>
    <row r="35" spans="7:17" x14ac:dyDescent="0.25">
      <c r="G35" t="s">
        <v>140</v>
      </c>
      <c r="H35" s="445" t="s">
        <v>387</v>
      </c>
      <c r="I35" s="445" t="s">
        <v>388</v>
      </c>
      <c r="J35" s="445" t="s">
        <v>389</v>
      </c>
      <c r="K35" s="445" t="s">
        <v>390</v>
      </c>
      <c r="L35" s="445" t="s">
        <v>346</v>
      </c>
      <c r="M35" s="445" t="s">
        <v>391</v>
      </c>
      <c r="N35" s="445" t="s">
        <v>392</v>
      </c>
      <c r="O35" s="458"/>
      <c r="P35" s="443" t="s">
        <v>21</v>
      </c>
      <c r="Q35" s="443" t="s">
        <v>91</v>
      </c>
    </row>
    <row r="36" spans="7:17" x14ac:dyDescent="0.25">
      <c r="H36" s="445">
        <v>5</v>
      </c>
      <c r="I36" s="445">
        <v>2</v>
      </c>
      <c r="J36" s="445">
        <v>51</v>
      </c>
      <c r="K36" s="445">
        <v>16</v>
      </c>
      <c r="L36" s="445">
        <v>15</v>
      </c>
      <c r="M36" s="445">
        <v>6</v>
      </c>
      <c r="N36" s="445">
        <v>6</v>
      </c>
      <c r="O36" s="458"/>
      <c r="P36" s="443">
        <f>SUM(H36:N36)</f>
        <v>101</v>
      </c>
      <c r="Q36" s="443">
        <f>P36-P39</f>
        <v>45</v>
      </c>
    </row>
    <row r="38" spans="7:17" x14ac:dyDescent="0.25">
      <c r="H38" s="445" t="s">
        <v>387</v>
      </c>
      <c r="I38" s="445" t="s">
        <v>388</v>
      </c>
      <c r="J38" s="445" t="s">
        <v>389</v>
      </c>
      <c r="K38" s="445" t="s">
        <v>390</v>
      </c>
      <c r="L38" s="445" t="s">
        <v>346</v>
      </c>
      <c r="M38" s="445" t="s">
        <v>391</v>
      </c>
      <c r="N38" s="445" t="s">
        <v>392</v>
      </c>
      <c r="O38" s="462">
        <v>42961</v>
      </c>
      <c r="P38" s="443" t="s">
        <v>21</v>
      </c>
      <c r="Q38" s="443"/>
    </row>
    <row r="39" spans="7:17" x14ac:dyDescent="0.25">
      <c r="H39" s="445">
        <v>5</v>
      </c>
      <c r="I39" s="445">
        <v>5</v>
      </c>
      <c r="J39" s="445">
        <v>7</v>
      </c>
      <c r="K39" s="445">
        <v>10</v>
      </c>
      <c r="L39" s="445">
        <v>15</v>
      </c>
      <c r="M39" s="445">
        <v>6</v>
      </c>
      <c r="N39" s="445">
        <v>4</v>
      </c>
      <c r="O39" s="458">
        <v>4</v>
      </c>
      <c r="P39" s="443">
        <f>SUM(H39:O39)</f>
        <v>56</v>
      </c>
      <c r="Q39" s="443"/>
    </row>
    <row r="42" spans="7:17" x14ac:dyDescent="0.25">
      <c r="H42" s="445" t="s">
        <v>387</v>
      </c>
      <c r="I42" s="445" t="s">
        <v>388</v>
      </c>
      <c r="J42" s="445" t="s">
        <v>389</v>
      </c>
      <c r="K42" s="445" t="s">
        <v>390</v>
      </c>
      <c r="L42" s="445" t="s">
        <v>346</v>
      </c>
      <c r="M42" s="445" t="s">
        <v>391</v>
      </c>
      <c r="N42" s="445" t="s">
        <v>392</v>
      </c>
      <c r="O42" s="458"/>
      <c r="P42" s="443" t="s">
        <v>21</v>
      </c>
    </row>
    <row r="43" spans="7:17" x14ac:dyDescent="0.25">
      <c r="H43" s="445">
        <v>5</v>
      </c>
      <c r="I43" s="445">
        <v>2</v>
      </c>
      <c r="J43" s="445">
        <v>51</v>
      </c>
      <c r="K43" s="445">
        <v>16</v>
      </c>
      <c r="L43" s="445">
        <v>15</v>
      </c>
      <c r="M43" s="445">
        <v>6</v>
      </c>
      <c r="N43" s="445">
        <v>6</v>
      </c>
      <c r="O43" s="458"/>
      <c r="P43" s="443">
        <f>SUM(H43:N43)</f>
        <v>101</v>
      </c>
    </row>
  </sheetData>
  <mergeCells count="19">
    <mergeCell ref="S2:AA2"/>
    <mergeCell ref="S6:AA6"/>
    <mergeCell ref="F32:G32"/>
    <mergeCell ref="F18:N18"/>
    <mergeCell ref="P2:P3"/>
    <mergeCell ref="P19:P20"/>
    <mergeCell ref="H2:N2"/>
    <mergeCell ref="F15:G15"/>
    <mergeCell ref="A15:B15"/>
    <mergeCell ref="F1:N1"/>
    <mergeCell ref="F19:F20"/>
    <mergeCell ref="G19:G20"/>
    <mergeCell ref="A2:A3"/>
    <mergeCell ref="B2:B3"/>
    <mergeCell ref="C2:C3"/>
    <mergeCell ref="A1:C1"/>
    <mergeCell ref="F2:F3"/>
    <mergeCell ref="G2:G3"/>
    <mergeCell ref="H19:O19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72"/>
  <sheetViews>
    <sheetView topLeftCell="D1" zoomScale="80" zoomScaleNormal="80" workbookViewId="0">
      <selection activeCell="T7" sqref="T7"/>
    </sheetView>
  </sheetViews>
  <sheetFormatPr defaultRowHeight="15" x14ac:dyDescent="0.25"/>
  <cols>
    <col min="1" max="1" width="16.7109375" customWidth="1"/>
    <col min="2" max="2" width="17.5703125" style="449" customWidth="1"/>
    <col min="3" max="3" width="18.28515625" style="449" customWidth="1"/>
    <col min="4" max="4" width="20" style="449" customWidth="1"/>
    <col min="5" max="10" width="17.5703125" style="449" customWidth="1"/>
    <col min="11" max="11" width="26.85546875" customWidth="1"/>
    <col min="12" max="20" width="20" customWidth="1"/>
  </cols>
  <sheetData>
    <row r="2" spans="1:20" x14ac:dyDescent="0.25">
      <c r="A2" s="594" t="s">
        <v>90</v>
      </c>
      <c r="B2" s="594"/>
      <c r="C2" s="594"/>
      <c r="D2" s="594"/>
      <c r="E2" s="594"/>
      <c r="F2" s="594"/>
      <c r="G2" s="594"/>
      <c r="H2" s="594"/>
      <c r="I2" s="594"/>
      <c r="J2" s="594"/>
    </row>
    <row r="3" spans="1:20" x14ac:dyDescent="0.25">
      <c r="J3" s="450"/>
      <c r="L3" t="s">
        <v>407</v>
      </c>
    </row>
    <row r="4" spans="1:20" x14ac:dyDescent="0.25">
      <c r="A4" s="443"/>
      <c r="B4" s="451" t="s">
        <v>387</v>
      </c>
      <c r="C4" s="451" t="s">
        <v>388</v>
      </c>
      <c r="D4" s="451" t="s">
        <v>389</v>
      </c>
      <c r="E4" s="451" t="s">
        <v>390</v>
      </c>
      <c r="F4" s="451" t="s">
        <v>346</v>
      </c>
      <c r="G4" s="451" t="s">
        <v>391</v>
      </c>
      <c r="H4" s="451" t="s">
        <v>392</v>
      </c>
      <c r="I4" s="466">
        <v>42961</v>
      </c>
      <c r="J4" s="452" t="s">
        <v>21</v>
      </c>
      <c r="K4" s="464" t="s">
        <v>424</v>
      </c>
      <c r="L4" s="451" t="s">
        <v>387</v>
      </c>
      <c r="M4" s="451" t="s">
        <v>388</v>
      </c>
      <c r="N4" s="451" t="s">
        <v>389</v>
      </c>
      <c r="O4" s="451" t="s">
        <v>390</v>
      </c>
      <c r="P4" s="451" t="s">
        <v>346</v>
      </c>
      <c r="Q4" s="451" t="s">
        <v>391</v>
      </c>
      <c r="R4" s="451" t="s">
        <v>392</v>
      </c>
      <c r="S4" s="466">
        <v>42961</v>
      </c>
      <c r="T4" s="452" t="s">
        <v>21</v>
      </c>
    </row>
    <row r="5" spans="1:20" x14ac:dyDescent="0.25">
      <c r="A5" s="393" t="s">
        <v>396</v>
      </c>
      <c r="B5" s="451">
        <v>55950000000</v>
      </c>
      <c r="C5" s="451">
        <v>2630000000</v>
      </c>
      <c r="D5" s="451">
        <v>70798000000</v>
      </c>
      <c r="E5" s="451">
        <v>36554100000</v>
      </c>
      <c r="F5" s="451">
        <v>25200000000</v>
      </c>
      <c r="G5" s="451">
        <v>4337000000</v>
      </c>
      <c r="H5" s="451">
        <v>4241000000</v>
      </c>
      <c r="I5" s="451"/>
      <c r="J5" s="452">
        <f>SUM(B5:H5)</f>
        <v>199710100000</v>
      </c>
      <c r="L5" s="451">
        <v>55950000000</v>
      </c>
      <c r="M5" s="451">
        <v>2630000000</v>
      </c>
      <c r="N5" s="451">
        <v>70798000000</v>
      </c>
      <c r="O5" s="451">
        <v>36554100000</v>
      </c>
      <c r="P5" s="451">
        <v>25200000000</v>
      </c>
      <c r="Q5" s="451">
        <v>4337000000</v>
      </c>
      <c r="R5" s="451">
        <v>4241000000</v>
      </c>
      <c r="S5" s="451"/>
      <c r="T5" s="452">
        <f>SUM(L5:R5)</f>
        <v>199710100000</v>
      </c>
    </row>
    <row r="6" spans="1:20" x14ac:dyDescent="0.25">
      <c r="A6" s="393" t="s">
        <v>365</v>
      </c>
      <c r="B6" s="453"/>
      <c r="C6" s="453"/>
      <c r="D6" s="453">
        <v>863682000</v>
      </c>
      <c r="E6" s="453"/>
      <c r="F6" s="453"/>
      <c r="G6" s="453"/>
      <c r="H6" s="453"/>
      <c r="I6" s="453"/>
      <c r="J6" s="452">
        <f t="shared" ref="J6:J15" si="0">SUM(B6:H6)</f>
        <v>863682000</v>
      </c>
      <c r="L6" s="451">
        <v>55950000000</v>
      </c>
      <c r="M6" s="451">
        <f>59533682000-L6</f>
        <v>3583682000</v>
      </c>
      <c r="N6" s="451">
        <v>18136318000</v>
      </c>
      <c r="O6" s="451">
        <v>43309000000</v>
      </c>
      <c r="P6" s="451">
        <f>141979000000-O6-N6-M6-L6</f>
        <v>21000000000</v>
      </c>
      <c r="Q6" s="451">
        <v>3811000000</v>
      </c>
      <c r="R6" s="451">
        <v>4800000000</v>
      </c>
      <c r="S6" s="451">
        <v>4075000000</v>
      </c>
      <c r="T6" s="452">
        <f>SUM(L6:S6)</f>
        <v>154665000000</v>
      </c>
    </row>
    <row r="7" spans="1:20" x14ac:dyDescent="0.25">
      <c r="A7" s="393" t="s">
        <v>366</v>
      </c>
      <c r="B7" s="453">
        <v>2544203750</v>
      </c>
      <c r="C7" s="453"/>
      <c r="D7" s="453"/>
      <c r="E7" s="453">
        <v>24550000000</v>
      </c>
      <c r="F7" s="453"/>
      <c r="G7" s="453">
        <v>812500000</v>
      </c>
      <c r="H7" s="453"/>
      <c r="I7" s="453"/>
      <c r="J7" s="452">
        <f t="shared" si="0"/>
        <v>27906703750</v>
      </c>
      <c r="L7" s="454">
        <f>L6</f>
        <v>55950000000</v>
      </c>
      <c r="M7" s="454">
        <f>L7+M6</f>
        <v>59533682000</v>
      </c>
      <c r="N7" s="454">
        <f>N6+M7</f>
        <v>77670000000</v>
      </c>
      <c r="O7" s="454">
        <f>O6+N7</f>
        <v>120979000000</v>
      </c>
      <c r="P7" s="454">
        <f>P6+O7</f>
        <v>141979000000</v>
      </c>
      <c r="Q7" s="454">
        <f>Q6+P7</f>
        <v>145790000000</v>
      </c>
      <c r="R7" s="454">
        <f>R6+Q7</f>
        <v>150590000000</v>
      </c>
      <c r="S7" s="454"/>
      <c r="T7" s="455">
        <f>T5-T6</f>
        <v>45045100000</v>
      </c>
    </row>
    <row r="8" spans="1:20" x14ac:dyDescent="0.25">
      <c r="A8" s="393" t="s">
        <v>397</v>
      </c>
      <c r="B8" s="453"/>
      <c r="C8" s="453"/>
      <c r="D8" s="453"/>
      <c r="E8" s="453"/>
      <c r="F8" s="453">
        <v>1312000000</v>
      </c>
      <c r="G8" s="453"/>
      <c r="H8" s="453">
        <v>450000000</v>
      </c>
      <c r="I8" s="453"/>
      <c r="J8" s="452">
        <f t="shared" si="0"/>
        <v>1762000000</v>
      </c>
    </row>
    <row r="9" spans="1:20" x14ac:dyDescent="0.25">
      <c r="A9" s="393" t="s">
        <v>382</v>
      </c>
      <c r="B9" s="453"/>
      <c r="C9" s="453">
        <v>4928500000</v>
      </c>
      <c r="D9" s="453">
        <v>5205640000</v>
      </c>
      <c r="E9" s="453">
        <v>1082060000</v>
      </c>
      <c r="F9" s="453"/>
      <c r="G9" s="453"/>
      <c r="H9" s="453"/>
      <c r="I9" s="453"/>
      <c r="J9" s="452">
        <f t="shared" si="0"/>
        <v>11216200000</v>
      </c>
    </row>
    <row r="10" spans="1:20" x14ac:dyDescent="0.25">
      <c r="A10" s="393" t="s">
        <v>398</v>
      </c>
      <c r="B10" s="453"/>
      <c r="C10" s="453"/>
      <c r="D10" s="453">
        <v>250000000</v>
      </c>
      <c r="E10" s="453">
        <v>1140000000</v>
      </c>
      <c r="F10" s="453">
        <v>1380000000</v>
      </c>
      <c r="G10" s="453">
        <v>833393000</v>
      </c>
      <c r="H10" s="453">
        <v>518000000</v>
      </c>
      <c r="I10" s="453"/>
      <c r="J10" s="452">
        <f t="shared" si="0"/>
        <v>4121393000</v>
      </c>
    </row>
    <row r="11" spans="1:20" x14ac:dyDescent="0.25">
      <c r="A11" s="393" t="s">
        <v>385</v>
      </c>
      <c r="B11" s="453"/>
      <c r="C11" s="453"/>
      <c r="D11" s="453"/>
      <c r="E11" s="453"/>
      <c r="F11" s="453">
        <v>4850000000</v>
      </c>
      <c r="G11" s="453"/>
      <c r="H11" s="453"/>
      <c r="I11" s="453"/>
      <c r="J11" s="452">
        <f t="shared" si="0"/>
        <v>4850000000</v>
      </c>
    </row>
    <row r="12" spans="1:20" x14ac:dyDescent="0.25">
      <c r="A12" s="393" t="s">
        <v>367</v>
      </c>
      <c r="B12" s="453"/>
      <c r="C12" s="453"/>
      <c r="D12" s="453"/>
      <c r="E12" s="453"/>
      <c r="F12" s="453">
        <v>500000000</v>
      </c>
      <c r="G12" s="453"/>
      <c r="H12" s="453">
        <v>500000000</v>
      </c>
      <c r="I12" s="453"/>
      <c r="J12" s="452">
        <f t="shared" si="0"/>
        <v>1000000000</v>
      </c>
    </row>
    <row r="13" spans="1:20" x14ac:dyDescent="0.25">
      <c r="A13" s="393" t="s">
        <v>383</v>
      </c>
      <c r="B13" s="453"/>
      <c r="C13" s="453"/>
      <c r="D13" s="453">
        <v>940000000</v>
      </c>
      <c r="E13" s="453"/>
      <c r="F13" s="453">
        <v>8973575000</v>
      </c>
      <c r="G13" s="453"/>
      <c r="H13" s="453"/>
      <c r="I13" s="453"/>
      <c r="J13" s="452">
        <f t="shared" si="0"/>
        <v>9913575000</v>
      </c>
    </row>
    <row r="14" spans="1:20" x14ac:dyDescent="0.25">
      <c r="A14" s="393" t="s">
        <v>368</v>
      </c>
      <c r="B14" s="453"/>
      <c r="C14" s="453"/>
      <c r="D14" s="453"/>
      <c r="E14" s="453">
        <v>3510000000</v>
      </c>
      <c r="F14" s="453"/>
      <c r="G14" s="453"/>
      <c r="H14" s="453"/>
      <c r="I14" s="453"/>
      <c r="J14" s="452">
        <f t="shared" si="0"/>
        <v>3510000000</v>
      </c>
    </row>
    <row r="15" spans="1:20" x14ac:dyDescent="0.25">
      <c r="A15" s="393" t="s">
        <v>369</v>
      </c>
      <c r="B15" s="453"/>
      <c r="C15" s="453"/>
      <c r="D15" s="453"/>
      <c r="E15" s="453">
        <v>700000000</v>
      </c>
      <c r="F15" s="453"/>
      <c r="G15" s="453"/>
      <c r="H15" s="453"/>
      <c r="I15" s="453"/>
      <c r="J15" s="452">
        <f t="shared" si="0"/>
        <v>700000000</v>
      </c>
    </row>
    <row r="16" spans="1:20" x14ac:dyDescent="0.25">
      <c r="A16" s="393"/>
      <c r="B16" s="452">
        <f t="shared" ref="B16:H16" si="1">SUM(B5:B15)</f>
        <v>58494203750</v>
      </c>
      <c r="C16" s="452">
        <f t="shared" si="1"/>
        <v>7558500000</v>
      </c>
      <c r="D16" s="452">
        <f t="shared" si="1"/>
        <v>78057322000</v>
      </c>
      <c r="E16" s="452">
        <f t="shared" si="1"/>
        <v>67536160000</v>
      </c>
      <c r="F16" s="452">
        <f t="shared" si="1"/>
        <v>42215575000</v>
      </c>
      <c r="G16" s="452">
        <f t="shared" si="1"/>
        <v>5982893000</v>
      </c>
      <c r="H16" s="452">
        <f t="shared" si="1"/>
        <v>5709000000</v>
      </c>
      <c r="I16" s="452"/>
      <c r="J16" s="452">
        <f>SUM(J5:J15)</f>
        <v>265553653750</v>
      </c>
      <c r="K16" s="465">
        <f>J16-J31</f>
        <v>53314756750</v>
      </c>
    </row>
    <row r="17" spans="1:20" x14ac:dyDescent="0.25">
      <c r="J17" s="450"/>
    </row>
    <row r="18" spans="1:20" x14ac:dyDescent="0.25">
      <c r="A18" s="595" t="s">
        <v>89</v>
      </c>
      <c r="B18" s="595"/>
      <c r="C18" s="595"/>
      <c r="D18" s="595"/>
      <c r="E18" s="595"/>
      <c r="F18" s="595"/>
      <c r="G18" s="595"/>
      <c r="H18" s="595"/>
      <c r="I18" s="595"/>
      <c r="J18" s="595"/>
    </row>
    <row r="19" spans="1:20" x14ac:dyDescent="0.25">
      <c r="A19" s="443"/>
      <c r="B19" s="451" t="s">
        <v>387</v>
      </c>
      <c r="C19" s="451" t="s">
        <v>388</v>
      </c>
      <c r="D19" s="451" t="s">
        <v>389</v>
      </c>
      <c r="E19" s="451" t="s">
        <v>390</v>
      </c>
      <c r="F19" s="451" t="s">
        <v>346</v>
      </c>
      <c r="G19" s="451" t="s">
        <v>391</v>
      </c>
      <c r="H19" s="451" t="s">
        <v>392</v>
      </c>
      <c r="I19" s="466">
        <v>42961</v>
      </c>
      <c r="J19" s="452" t="s">
        <v>21</v>
      </c>
    </row>
    <row r="20" spans="1:20" x14ac:dyDescent="0.25">
      <c r="A20" s="393" t="s">
        <v>396</v>
      </c>
      <c r="B20" s="451">
        <f>B5</f>
        <v>55950000000</v>
      </c>
      <c r="C20" s="451">
        <f>59533682000-B20</f>
        <v>3583682000</v>
      </c>
      <c r="D20" s="451">
        <f>MARET!H29-PAGU!B20-C20</f>
        <v>18136318000</v>
      </c>
      <c r="E20" s="451">
        <f>APRIL!H39-PAGU!D20-PAGU!C20-PAGU!B20</f>
        <v>43309000000</v>
      </c>
      <c r="F20" s="451">
        <f>141979000000-E20-D20-C20-B20</f>
        <v>21000000000</v>
      </c>
      <c r="G20" s="451">
        <f>JUNI!H60-PAGU!F20-PAGU!E20-PAGU!D20-PAGU!C20-PAGU!B20</f>
        <v>3811000000</v>
      </c>
      <c r="H20" s="451">
        <v>4800000000</v>
      </c>
      <c r="I20" s="451">
        <v>4075000000</v>
      </c>
      <c r="J20" s="452">
        <f>SUM(B20:I20)</f>
        <v>154665000000</v>
      </c>
    </row>
    <row r="21" spans="1:20" x14ac:dyDescent="0.25">
      <c r="A21" s="393" t="s">
        <v>365</v>
      </c>
      <c r="B21" s="451"/>
      <c r="C21" s="451">
        <v>563682000</v>
      </c>
      <c r="D21" s="451">
        <v>300000000</v>
      </c>
      <c r="E21" s="451"/>
      <c r="F21" s="451"/>
      <c r="G21" s="451"/>
      <c r="H21" s="451"/>
      <c r="I21" s="451"/>
      <c r="J21" s="452">
        <f t="shared" ref="J21:J30" si="2">SUM(B21:H21)</f>
        <v>863682000</v>
      </c>
    </row>
    <row r="22" spans="1:20" x14ac:dyDescent="0.25">
      <c r="A22" s="393" t="s">
        <v>366</v>
      </c>
      <c r="B22" s="451"/>
      <c r="C22" s="451"/>
      <c r="D22" s="451"/>
      <c r="E22" s="451">
        <v>550000000</v>
      </c>
      <c r="F22" s="451"/>
      <c r="G22" s="451">
        <v>24367500000</v>
      </c>
      <c r="H22" s="451"/>
      <c r="I22" s="451"/>
      <c r="J22" s="452">
        <f t="shared" si="2"/>
        <v>24917500000</v>
      </c>
    </row>
    <row r="23" spans="1:20" x14ac:dyDescent="0.25">
      <c r="A23" s="393" t="s">
        <v>397</v>
      </c>
      <c r="B23" s="451"/>
      <c r="C23" s="451"/>
      <c r="D23" s="451"/>
      <c r="E23" s="451"/>
      <c r="F23" s="451"/>
      <c r="G23" s="451">
        <v>450000000</v>
      </c>
      <c r="H23" s="451">
        <v>872000000</v>
      </c>
      <c r="I23" s="451"/>
      <c r="J23" s="452">
        <f t="shared" si="2"/>
        <v>1322000000</v>
      </c>
    </row>
    <row r="24" spans="1:20" x14ac:dyDescent="0.25">
      <c r="A24" s="393" t="s">
        <v>382</v>
      </c>
      <c r="B24" s="451"/>
      <c r="C24" s="451"/>
      <c r="D24" s="451"/>
      <c r="E24" s="451">
        <f>APRIL!H59</f>
        <v>5740640000</v>
      </c>
      <c r="F24" s="451">
        <f>JUNI!H83-PAGU!E24</f>
        <v>1650000000</v>
      </c>
      <c r="G24" s="451"/>
      <c r="H24" s="451">
        <v>2743500000</v>
      </c>
      <c r="I24" s="451">
        <v>1082060000</v>
      </c>
      <c r="J24" s="452">
        <f t="shared" si="2"/>
        <v>10134140000</v>
      </c>
    </row>
    <row r="25" spans="1:20" x14ac:dyDescent="0.25">
      <c r="A25" s="393" t="s">
        <v>398</v>
      </c>
      <c r="B25" s="451"/>
      <c r="C25" s="451"/>
      <c r="D25" s="451">
        <f>MARET!H39</f>
        <v>525000000</v>
      </c>
      <c r="E25" s="451"/>
      <c r="F25" s="451"/>
      <c r="G25" s="451">
        <f>JUNI!H72-PAGU!D25</f>
        <v>518000000</v>
      </c>
      <c r="H25" s="451">
        <f>JULI!H78-PAGU!G25-PAGU!D25</f>
        <v>570000000</v>
      </c>
      <c r="I25" s="451">
        <v>390000000</v>
      </c>
      <c r="J25" s="452">
        <f t="shared" si="2"/>
        <v>1613000000</v>
      </c>
    </row>
    <row r="26" spans="1:20" x14ac:dyDescent="0.25">
      <c r="A26" s="393" t="s">
        <v>385</v>
      </c>
      <c r="B26" s="451"/>
      <c r="C26" s="451"/>
      <c r="D26" s="451"/>
      <c r="E26" s="451"/>
      <c r="F26" s="451"/>
      <c r="G26" s="451"/>
      <c r="H26" s="451">
        <f>JULI!H127</f>
        <v>4600000000</v>
      </c>
      <c r="I26" s="451">
        <v>250000000</v>
      </c>
      <c r="J26" s="452">
        <f t="shared" si="2"/>
        <v>4600000000</v>
      </c>
    </row>
    <row r="27" spans="1:20" x14ac:dyDescent="0.25">
      <c r="A27" s="393" t="s">
        <v>367</v>
      </c>
      <c r="B27" s="453"/>
      <c r="C27" s="453"/>
      <c r="D27" s="453"/>
      <c r="E27" s="453"/>
      <c r="F27" s="453"/>
      <c r="G27" s="453"/>
      <c r="H27" s="453"/>
      <c r="I27" s="453"/>
      <c r="J27" s="452">
        <f t="shared" si="2"/>
        <v>0</v>
      </c>
    </row>
    <row r="28" spans="1:20" x14ac:dyDescent="0.25">
      <c r="A28" s="393" t="s">
        <v>383</v>
      </c>
      <c r="B28" s="451"/>
      <c r="C28" s="451"/>
      <c r="D28" s="451"/>
      <c r="E28" s="451"/>
      <c r="F28" s="451"/>
      <c r="G28" s="451">
        <v>9913575000</v>
      </c>
      <c r="H28" s="451"/>
      <c r="I28" s="451"/>
      <c r="J28" s="452">
        <f t="shared" si="2"/>
        <v>9913575000</v>
      </c>
    </row>
    <row r="29" spans="1:20" x14ac:dyDescent="0.25">
      <c r="A29" s="393" t="s">
        <v>368</v>
      </c>
      <c r="B29" s="451"/>
      <c r="C29" s="451"/>
      <c r="D29" s="451">
        <v>1510000000</v>
      </c>
      <c r="E29" s="451"/>
      <c r="F29" s="451"/>
      <c r="G29" s="451"/>
      <c r="H29" s="451">
        <v>2000000000</v>
      </c>
      <c r="I29" s="451"/>
      <c r="J29" s="452">
        <f t="shared" si="2"/>
        <v>3510000000</v>
      </c>
    </row>
    <row r="30" spans="1:20" x14ac:dyDescent="0.25">
      <c r="A30" s="393" t="s">
        <v>369</v>
      </c>
      <c r="B30" s="451"/>
      <c r="C30" s="451"/>
      <c r="D30" s="451"/>
      <c r="E30" s="451"/>
      <c r="F30" s="451"/>
      <c r="G30" s="451">
        <v>700000000</v>
      </c>
      <c r="H30" s="451"/>
      <c r="I30" s="451"/>
      <c r="J30" s="452">
        <f t="shared" si="2"/>
        <v>700000000</v>
      </c>
    </row>
    <row r="31" spans="1:20" x14ac:dyDescent="0.25">
      <c r="A31" s="443"/>
      <c r="B31" s="452">
        <f t="shared" ref="B31:I31" si="3">SUM(B20:B30)</f>
        <v>55950000000</v>
      </c>
      <c r="C31" s="452">
        <f t="shared" si="3"/>
        <v>4147364000</v>
      </c>
      <c r="D31" s="452">
        <f t="shared" si="3"/>
        <v>20471318000</v>
      </c>
      <c r="E31" s="452">
        <f t="shared" si="3"/>
        <v>49599640000</v>
      </c>
      <c r="F31" s="452">
        <f t="shared" si="3"/>
        <v>22650000000</v>
      </c>
      <c r="G31" s="452">
        <f t="shared" si="3"/>
        <v>39760075000</v>
      </c>
      <c r="H31" s="452">
        <f t="shared" si="3"/>
        <v>15585500000</v>
      </c>
      <c r="I31" s="452">
        <f t="shared" si="3"/>
        <v>5797060000</v>
      </c>
      <c r="J31" s="452">
        <f>SUM(J20:J30)</f>
        <v>212238897000</v>
      </c>
    </row>
    <row r="32" spans="1:20" x14ac:dyDescent="0.25">
      <c r="L32" s="451" t="s">
        <v>387</v>
      </c>
      <c r="M32" s="451" t="s">
        <v>388</v>
      </c>
      <c r="N32" s="451" t="s">
        <v>389</v>
      </c>
      <c r="O32" s="451" t="s">
        <v>390</v>
      </c>
      <c r="P32" s="451" t="s">
        <v>346</v>
      </c>
      <c r="Q32" s="451" t="s">
        <v>391</v>
      </c>
      <c r="R32" s="451" t="s">
        <v>392</v>
      </c>
      <c r="S32" s="466">
        <v>42961</v>
      </c>
      <c r="T32" s="452" t="s">
        <v>21</v>
      </c>
    </row>
    <row r="33" spans="1:20" x14ac:dyDescent="0.25">
      <c r="L33" s="453"/>
      <c r="M33" s="453">
        <v>4928500000</v>
      </c>
      <c r="N33" s="453">
        <v>5205640000</v>
      </c>
      <c r="O33" s="453">
        <v>1082060000</v>
      </c>
      <c r="P33" s="453"/>
      <c r="Q33" s="453"/>
      <c r="R33" s="453"/>
      <c r="S33" s="453"/>
      <c r="T33" s="452">
        <f>SUM(L33:R33)</f>
        <v>11216200000</v>
      </c>
    </row>
    <row r="34" spans="1:20" x14ac:dyDescent="0.25">
      <c r="L34" s="451"/>
      <c r="M34" s="451"/>
      <c r="N34" s="451"/>
      <c r="O34" s="451">
        <v>5740640000</v>
      </c>
      <c r="P34" s="451">
        <v>1650000000</v>
      </c>
      <c r="Q34" s="451"/>
      <c r="R34" s="451">
        <v>2743500000</v>
      </c>
      <c r="S34" s="451">
        <v>1082062000</v>
      </c>
      <c r="T34" s="452">
        <f>SUM(L34:S34)</f>
        <v>11216202000</v>
      </c>
    </row>
    <row r="35" spans="1:20" x14ac:dyDescent="0.25">
      <c r="L35" s="443"/>
      <c r="M35" s="443"/>
      <c r="N35" s="443"/>
      <c r="O35" s="456">
        <v>5740640000</v>
      </c>
      <c r="P35" s="456">
        <f>O35+P34</f>
        <v>7390640000</v>
      </c>
      <c r="Q35" s="456"/>
      <c r="R35" s="456">
        <f>P35+R34</f>
        <v>10134140000</v>
      </c>
      <c r="S35" s="456">
        <f>R35+S34</f>
        <v>11216202000</v>
      </c>
      <c r="T35" s="456">
        <f>T34-S35</f>
        <v>0</v>
      </c>
    </row>
    <row r="36" spans="1:20" x14ac:dyDescent="0.25">
      <c r="G36" s="449">
        <v>145790000000</v>
      </c>
      <c r="H36" s="449">
        <v>150590000000</v>
      </c>
    </row>
    <row r="37" spans="1:20" x14ac:dyDescent="0.25">
      <c r="G37" s="449">
        <f>G36-E31-D31-C31-B31</f>
        <v>15621678000</v>
      </c>
      <c r="H37" s="449">
        <f>H36-G36</f>
        <v>4800000000</v>
      </c>
    </row>
    <row r="38" spans="1:20" x14ac:dyDescent="0.25">
      <c r="J38" s="449">
        <f>J5-REKAP!E12</f>
        <v>4355000000</v>
      </c>
      <c r="T38" s="449">
        <v>1082060000</v>
      </c>
    </row>
    <row r="39" spans="1:20" x14ac:dyDescent="0.25">
      <c r="A39" t="s">
        <v>408</v>
      </c>
    </row>
    <row r="40" spans="1:20" x14ac:dyDescent="0.25">
      <c r="A40" s="451" t="s">
        <v>387</v>
      </c>
      <c r="B40" s="451" t="s">
        <v>388</v>
      </c>
      <c r="C40" s="451" t="s">
        <v>389</v>
      </c>
      <c r="D40" s="451" t="s">
        <v>390</v>
      </c>
      <c r="E40" s="451" t="s">
        <v>346</v>
      </c>
      <c r="F40" s="451" t="s">
        <v>391</v>
      </c>
      <c r="G40" s="451" t="s">
        <v>392</v>
      </c>
      <c r="H40" s="467">
        <v>42961</v>
      </c>
      <c r="I40" s="452" t="s">
        <v>21</v>
      </c>
      <c r="J40" s="456" t="s">
        <v>91</v>
      </c>
    </row>
    <row r="41" spans="1:20" x14ac:dyDescent="0.25">
      <c r="A41" s="453"/>
      <c r="B41" s="453"/>
      <c r="C41" s="453"/>
      <c r="D41" s="453"/>
      <c r="E41" s="453">
        <v>4850000000</v>
      </c>
      <c r="F41" s="453"/>
      <c r="G41" s="453"/>
      <c r="H41" s="452"/>
      <c r="I41" s="452">
        <f>SUM(A41:H41)</f>
        <v>4850000000</v>
      </c>
      <c r="J41" s="456"/>
    </row>
    <row r="42" spans="1:20" x14ac:dyDescent="0.25">
      <c r="A42" s="451"/>
      <c r="B42" s="451"/>
      <c r="C42" s="451"/>
      <c r="D42" s="451"/>
      <c r="E42" s="451"/>
      <c r="F42" s="451"/>
      <c r="G42" s="451">
        <v>4600000000</v>
      </c>
      <c r="H42" s="452">
        <v>250000000</v>
      </c>
      <c r="I42" s="452">
        <f>SUM(A42:H42)</f>
        <v>4850000000</v>
      </c>
      <c r="J42" s="456"/>
    </row>
    <row r="43" spans="1:20" x14ac:dyDescent="0.25">
      <c r="A43" s="456"/>
      <c r="B43" s="456"/>
      <c r="C43" s="456"/>
      <c r="D43" s="456"/>
      <c r="E43" s="456"/>
      <c r="F43" s="456"/>
      <c r="G43" s="456">
        <f>G42</f>
        <v>4600000000</v>
      </c>
      <c r="H43" s="456">
        <f>G43+H42</f>
        <v>4850000000</v>
      </c>
      <c r="I43" s="456"/>
      <c r="J43" s="456">
        <f>I41-H43</f>
        <v>0</v>
      </c>
    </row>
    <row r="45" spans="1:20" x14ac:dyDescent="0.25">
      <c r="J45" s="449">
        <f>J31-REKAP!G75</f>
        <v>-19598646000</v>
      </c>
    </row>
    <row r="59" spans="12:20" x14ac:dyDescent="0.25">
      <c r="L59" s="451" t="s">
        <v>387</v>
      </c>
      <c r="M59" s="451" t="s">
        <v>388</v>
      </c>
      <c r="N59" s="451" t="s">
        <v>389</v>
      </c>
      <c r="O59" s="451" t="s">
        <v>390</v>
      </c>
      <c r="P59" s="451" t="s">
        <v>346</v>
      </c>
      <c r="Q59" s="451" t="s">
        <v>391</v>
      </c>
      <c r="R59" s="451" t="s">
        <v>392</v>
      </c>
      <c r="S59" s="466">
        <v>42961</v>
      </c>
      <c r="T59" s="452" t="s">
        <v>21</v>
      </c>
    </row>
    <row r="60" spans="12:20" x14ac:dyDescent="0.25">
      <c r="L60" s="453"/>
      <c r="M60" s="453"/>
      <c r="N60" s="453">
        <v>250000000</v>
      </c>
      <c r="O60" s="453">
        <v>1140000000</v>
      </c>
      <c r="P60" s="453">
        <v>1380000000</v>
      </c>
      <c r="Q60" s="453">
        <v>833393000</v>
      </c>
      <c r="R60" s="453">
        <v>518000000</v>
      </c>
      <c r="S60" s="453"/>
      <c r="T60" s="452">
        <f t="shared" ref="T60" si="4">SUM(L60:R60)</f>
        <v>4121393000</v>
      </c>
    </row>
    <row r="61" spans="12:20" x14ac:dyDescent="0.25">
      <c r="L61" s="451"/>
      <c r="M61" s="451"/>
      <c r="N61" s="451">
        <v>525000000</v>
      </c>
      <c r="O61" s="451"/>
      <c r="P61" s="451"/>
      <c r="Q61" s="451">
        <v>518000000</v>
      </c>
      <c r="R61" s="451">
        <v>570000000</v>
      </c>
      <c r="S61" s="451">
        <v>390000000</v>
      </c>
      <c r="T61" s="452">
        <f>SUM(L61:S61)</f>
        <v>2003000000</v>
      </c>
    </row>
    <row r="62" spans="12:20" x14ac:dyDescent="0.25">
      <c r="L62" s="456"/>
      <c r="M62" s="456"/>
      <c r="N62" s="456">
        <v>525000000</v>
      </c>
      <c r="O62" s="456"/>
      <c r="P62" s="456"/>
      <c r="Q62" s="456">
        <f>N62+Q61</f>
        <v>1043000000</v>
      </c>
      <c r="R62" s="456">
        <f>R61+Q62</f>
        <v>1613000000</v>
      </c>
      <c r="S62" s="456">
        <f>R62+S61</f>
        <v>2003000000</v>
      </c>
      <c r="T62" s="456"/>
    </row>
    <row r="65" spans="1:20" x14ac:dyDescent="0.25">
      <c r="T65" s="449">
        <v>2508393000</v>
      </c>
    </row>
    <row r="68" spans="1:20" x14ac:dyDescent="0.25">
      <c r="A68" t="s">
        <v>21</v>
      </c>
    </row>
    <row r="69" spans="1:20" x14ac:dyDescent="0.25">
      <c r="A69" s="451" t="s">
        <v>387</v>
      </c>
      <c r="B69" s="451" t="s">
        <v>388</v>
      </c>
      <c r="C69" s="451" t="s">
        <v>389</v>
      </c>
      <c r="D69" s="451" t="s">
        <v>390</v>
      </c>
      <c r="E69" s="451" t="s">
        <v>346</v>
      </c>
      <c r="F69" s="451" t="s">
        <v>391</v>
      </c>
      <c r="G69" s="451" t="s">
        <v>392</v>
      </c>
      <c r="H69" s="467">
        <v>42961</v>
      </c>
      <c r="I69" s="452" t="s">
        <v>21</v>
      </c>
    </row>
    <row r="70" spans="1:20" x14ac:dyDescent="0.25">
      <c r="A70" s="456">
        <f t="shared" ref="A70:G70" si="5">SUM(B5:B15)</f>
        <v>58494203750</v>
      </c>
      <c r="B70" s="456">
        <f t="shared" si="5"/>
        <v>7558500000</v>
      </c>
      <c r="C70" s="456">
        <f t="shared" si="5"/>
        <v>78057322000</v>
      </c>
      <c r="D70" s="456">
        <f t="shared" si="5"/>
        <v>67536160000</v>
      </c>
      <c r="E70" s="456">
        <f t="shared" si="5"/>
        <v>42215575000</v>
      </c>
      <c r="F70" s="456">
        <f t="shared" si="5"/>
        <v>5982893000</v>
      </c>
      <c r="G70" s="456">
        <f t="shared" si="5"/>
        <v>5709000000</v>
      </c>
      <c r="H70" s="452"/>
      <c r="I70" s="452">
        <f>SUM(A70:H70)</f>
        <v>265553653750</v>
      </c>
    </row>
    <row r="71" spans="1:20" x14ac:dyDescent="0.25">
      <c r="A71" s="452">
        <f t="shared" ref="A71" si="6">SUM(A60:A70)</f>
        <v>58494203750</v>
      </c>
      <c r="B71" s="452">
        <v>4174364000</v>
      </c>
      <c r="C71" s="452">
        <v>20471318000</v>
      </c>
      <c r="D71" s="452">
        <v>49599640000</v>
      </c>
      <c r="E71" s="452">
        <v>22650000000</v>
      </c>
      <c r="F71" s="452">
        <v>39760075000</v>
      </c>
      <c r="G71" s="452">
        <v>15585500000</v>
      </c>
      <c r="H71" s="452">
        <v>5797060000</v>
      </c>
      <c r="I71" s="452">
        <f>SUM(I60:I70)</f>
        <v>265553653750</v>
      </c>
    </row>
    <row r="72" spans="1:20" x14ac:dyDescent="0.25">
      <c r="A72" s="456">
        <f>A71</f>
        <v>58494203750</v>
      </c>
      <c r="B72" s="456">
        <f t="shared" ref="B72:G72" si="7">B71+A72</f>
        <v>62668567750</v>
      </c>
      <c r="C72" s="456">
        <f t="shared" si="7"/>
        <v>83139885750</v>
      </c>
      <c r="D72" s="456">
        <f t="shared" si="7"/>
        <v>132739525750</v>
      </c>
      <c r="E72" s="456">
        <f t="shared" si="7"/>
        <v>155389525750</v>
      </c>
      <c r="F72" s="456">
        <f t="shared" si="7"/>
        <v>195149600750</v>
      </c>
      <c r="G72" s="456">
        <f t="shared" si="7"/>
        <v>210735100750</v>
      </c>
      <c r="H72" s="456">
        <f>G72+H71</f>
        <v>216532160750</v>
      </c>
      <c r="I72" s="456" t="s">
        <v>425</v>
      </c>
    </row>
  </sheetData>
  <mergeCells count="2">
    <mergeCell ref="A2:J2"/>
    <mergeCell ref="A18:J18"/>
  </mergeCells>
  <pageMargins left="0.19685039370078741" right="0.11811023622047245" top="0.74803149606299213" bottom="0.74803149606299213" header="0.31496062992125984" footer="0.31496062992125984"/>
  <pageSetup paperSize="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57"/>
  <sheetViews>
    <sheetView topLeftCell="A40" workbookViewId="0">
      <selection activeCell="C48" sqref="C45:C48"/>
    </sheetView>
  </sheetViews>
  <sheetFormatPr defaultRowHeight="12.75" x14ac:dyDescent="0.25"/>
  <cols>
    <col min="1" max="1" width="5.28515625" style="52" customWidth="1"/>
    <col min="2" max="2" width="18.7109375" style="2" customWidth="1"/>
    <col min="3" max="3" width="41.28515625" style="2" customWidth="1"/>
    <col min="4" max="7" width="6.5703125" style="52" customWidth="1"/>
    <col min="8" max="8" width="21.42578125" style="2" customWidth="1"/>
    <col min="9" max="9" width="19.85546875" style="2" customWidth="1"/>
    <col min="10" max="10" width="19.5703125" style="2" customWidth="1"/>
    <col min="11" max="11" width="15.7109375" style="2" customWidth="1"/>
    <col min="12" max="12" width="24.5703125" style="2" customWidth="1"/>
    <col min="13" max="13" width="18" style="2" customWidth="1"/>
    <col min="14" max="14" width="5.85546875" style="2" customWidth="1"/>
    <col min="15" max="15" width="6.85546875" style="2" customWidth="1"/>
    <col min="16" max="16" width="5.85546875" style="2" customWidth="1"/>
    <col min="17" max="18" width="6.85546875" style="2" customWidth="1"/>
    <col min="19" max="19" width="16" style="2" customWidth="1"/>
    <col min="20" max="20" width="15.7109375" style="1" customWidth="1"/>
    <col min="21" max="24" width="9.140625" style="2"/>
    <col min="25" max="25" width="31" style="2" customWidth="1"/>
    <col min="26" max="26" width="3" style="2" customWidth="1"/>
    <col min="27" max="16384" width="9.140625" style="2"/>
  </cols>
  <sheetData>
    <row r="2" spans="1:19" ht="15.75" x14ac:dyDescent="0.25">
      <c r="A2" s="529" t="s">
        <v>183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</row>
    <row r="3" spans="1:19" ht="15.75" x14ac:dyDescent="0.25">
      <c r="A3" s="529" t="s">
        <v>2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</row>
    <row r="4" spans="1:19" ht="15.75" x14ac:dyDescent="0.25">
      <c r="A4" s="529" t="s">
        <v>38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</row>
    <row r="5" spans="1:19" ht="15.75" x14ac:dyDescent="0.25">
      <c r="A5" s="530" t="s">
        <v>478</v>
      </c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  <c r="S5" s="530"/>
    </row>
    <row r="6" spans="1:19" s="1" customFormat="1" x14ac:dyDescent="0.25">
      <c r="A6" s="52"/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  <c r="M6" s="531"/>
      <c r="N6" s="531"/>
      <c r="O6" s="531"/>
      <c r="P6" s="531"/>
      <c r="Q6" s="531"/>
      <c r="R6" s="531"/>
      <c r="S6" s="475"/>
    </row>
    <row r="7" spans="1:19" s="1" customFormat="1" x14ac:dyDescent="0.25">
      <c r="A7" s="520" t="s">
        <v>19</v>
      </c>
      <c r="B7" s="522" t="s">
        <v>39</v>
      </c>
      <c r="C7" s="524" t="s">
        <v>13</v>
      </c>
      <c r="D7" s="507" t="s">
        <v>14</v>
      </c>
      <c r="E7" s="508"/>
      <c r="F7" s="508"/>
      <c r="G7" s="509"/>
      <c r="H7" s="524" t="s">
        <v>3</v>
      </c>
      <c r="I7" s="524" t="s">
        <v>4</v>
      </c>
      <c r="J7" s="4" t="s">
        <v>5</v>
      </c>
      <c r="K7" s="507" t="s">
        <v>6</v>
      </c>
      <c r="L7" s="509"/>
      <c r="M7" s="3" t="s">
        <v>7</v>
      </c>
      <c r="N7" s="507" t="s">
        <v>26</v>
      </c>
      <c r="O7" s="508"/>
      <c r="P7" s="508"/>
      <c r="Q7" s="507" t="s">
        <v>8</v>
      </c>
      <c r="R7" s="508"/>
      <c r="S7" s="509"/>
    </row>
    <row r="8" spans="1:19" s="1" customFormat="1" ht="25.5" x14ac:dyDescent="0.25">
      <c r="A8" s="521"/>
      <c r="B8" s="523"/>
      <c r="C8" s="525"/>
      <c r="D8" s="3" t="s">
        <v>15</v>
      </c>
      <c r="E8" s="3" t="s">
        <v>16</v>
      </c>
      <c r="F8" s="3" t="s">
        <v>17</v>
      </c>
      <c r="G8" s="5" t="s">
        <v>18</v>
      </c>
      <c r="H8" s="525"/>
      <c r="I8" s="525"/>
      <c r="J8" s="4"/>
      <c r="K8" s="4" t="s">
        <v>9</v>
      </c>
      <c r="L8" s="3" t="s">
        <v>12</v>
      </c>
      <c r="M8" s="3"/>
      <c r="N8" s="71" t="s">
        <v>22</v>
      </c>
      <c r="O8" s="91" t="s">
        <v>27</v>
      </c>
      <c r="P8" s="120" t="s">
        <v>43</v>
      </c>
      <c r="Q8" s="4" t="s">
        <v>29</v>
      </c>
      <c r="R8" s="4" t="s">
        <v>30</v>
      </c>
      <c r="S8" s="83" t="s">
        <v>8</v>
      </c>
    </row>
    <row r="9" spans="1:19" s="1" customFormat="1" x14ac:dyDescent="0.25">
      <c r="A9" s="34">
        <v>1</v>
      </c>
      <c r="B9" s="476">
        <v>2</v>
      </c>
      <c r="C9" s="67">
        <v>3</v>
      </c>
      <c r="D9" s="67">
        <v>4</v>
      </c>
      <c r="E9" s="67">
        <v>5</v>
      </c>
      <c r="F9" s="67">
        <v>6</v>
      </c>
      <c r="G9" s="10">
        <v>7</v>
      </c>
      <c r="H9" s="10">
        <v>8</v>
      </c>
      <c r="I9" s="10">
        <v>9</v>
      </c>
      <c r="J9" s="10">
        <v>10</v>
      </c>
      <c r="K9" s="12">
        <v>11</v>
      </c>
      <c r="L9" s="73">
        <v>12</v>
      </c>
      <c r="M9" s="12">
        <v>13</v>
      </c>
      <c r="N9" s="12">
        <v>14</v>
      </c>
      <c r="O9" s="92">
        <v>15</v>
      </c>
      <c r="P9" s="12">
        <v>16</v>
      </c>
      <c r="Q9" s="12">
        <v>17</v>
      </c>
      <c r="R9" s="13">
        <v>18</v>
      </c>
      <c r="S9" s="13">
        <v>19</v>
      </c>
    </row>
    <row r="10" spans="1:19" s="1" customFormat="1" ht="15.75" x14ac:dyDescent="0.25">
      <c r="A10" s="233" t="s">
        <v>99</v>
      </c>
      <c r="B10" s="514" t="s">
        <v>35</v>
      </c>
      <c r="C10" s="515"/>
      <c r="D10" s="234"/>
      <c r="E10" s="234"/>
      <c r="F10" s="234"/>
      <c r="G10" s="235"/>
      <c r="H10" s="235"/>
      <c r="I10" s="235"/>
      <c r="J10" s="235"/>
      <c r="K10" s="236"/>
      <c r="L10" s="237"/>
      <c r="M10" s="238"/>
      <c r="N10" s="238"/>
      <c r="O10" s="238"/>
      <c r="P10" s="238"/>
      <c r="Q10" s="238"/>
      <c r="R10" s="233"/>
      <c r="S10" s="233"/>
    </row>
    <row r="11" spans="1:19" s="1" customFormat="1" ht="78.75" x14ac:dyDescent="0.25">
      <c r="A11" s="124">
        <v>1</v>
      </c>
      <c r="B11" s="231"/>
      <c r="C11" s="125" t="s">
        <v>34</v>
      </c>
      <c r="D11" s="126"/>
      <c r="E11" s="126">
        <v>1</v>
      </c>
      <c r="F11" s="126"/>
      <c r="G11" s="127" t="s">
        <v>70</v>
      </c>
      <c r="H11" s="128">
        <v>28500000000</v>
      </c>
      <c r="I11" s="128">
        <v>28445380000</v>
      </c>
      <c r="J11" s="129">
        <v>27555996000</v>
      </c>
      <c r="K11" s="125" t="s">
        <v>60</v>
      </c>
      <c r="L11" s="125" t="s">
        <v>61</v>
      </c>
      <c r="M11" s="130">
        <f t="shared" ref="M11:M49" si="0">H11-J11</f>
        <v>944004000</v>
      </c>
      <c r="N11" s="274"/>
      <c r="O11" s="275"/>
      <c r="P11" s="274">
        <v>1</v>
      </c>
      <c r="Q11" s="276"/>
      <c r="R11" s="134">
        <v>1</v>
      </c>
      <c r="S11" s="254" t="s">
        <v>119</v>
      </c>
    </row>
    <row r="12" spans="1:19" s="1" customFormat="1" ht="47.25" x14ac:dyDescent="0.25">
      <c r="A12" s="135">
        <v>2</v>
      </c>
      <c r="B12" s="232"/>
      <c r="C12" s="136" t="s">
        <v>37</v>
      </c>
      <c r="D12" s="137"/>
      <c r="E12" s="137">
        <v>1</v>
      </c>
      <c r="F12" s="137"/>
      <c r="G12" s="138"/>
      <c r="H12" s="139">
        <v>9000000000</v>
      </c>
      <c r="I12" s="139">
        <v>8983660000</v>
      </c>
      <c r="J12" s="140">
        <v>8660461000</v>
      </c>
      <c r="K12" s="136" t="s">
        <v>62</v>
      </c>
      <c r="L12" s="136" t="s">
        <v>63</v>
      </c>
      <c r="M12" s="130">
        <f t="shared" si="0"/>
        <v>339539000</v>
      </c>
      <c r="N12" s="275"/>
      <c r="O12" s="275"/>
      <c r="P12" s="275">
        <v>1</v>
      </c>
      <c r="Q12" s="277"/>
      <c r="R12" s="142">
        <v>1</v>
      </c>
      <c r="S12" s="254" t="s">
        <v>119</v>
      </c>
    </row>
    <row r="13" spans="1:19" s="66" customFormat="1" ht="47.25" x14ac:dyDescent="0.25">
      <c r="A13" s="124">
        <v>3</v>
      </c>
      <c r="B13" s="144"/>
      <c r="C13" s="136" t="s">
        <v>42</v>
      </c>
      <c r="D13" s="137"/>
      <c r="E13" s="137">
        <v>1</v>
      </c>
      <c r="F13" s="137"/>
      <c r="G13" s="143"/>
      <c r="H13" s="145">
        <v>4500000000</v>
      </c>
      <c r="I13" s="145">
        <v>4497800000</v>
      </c>
      <c r="J13" s="146">
        <v>4221174000</v>
      </c>
      <c r="K13" s="147" t="s">
        <v>62</v>
      </c>
      <c r="L13" s="147" t="s">
        <v>63</v>
      </c>
      <c r="M13" s="130">
        <f t="shared" si="0"/>
        <v>278826000</v>
      </c>
      <c r="N13" s="275"/>
      <c r="O13" s="275"/>
      <c r="P13" s="275">
        <v>1</v>
      </c>
      <c r="Q13" s="275"/>
      <c r="R13" s="138">
        <v>1</v>
      </c>
      <c r="S13" s="258" t="s">
        <v>119</v>
      </c>
    </row>
    <row r="14" spans="1:19" s="66" customFormat="1" ht="63" x14ac:dyDescent="0.25">
      <c r="A14" s="135">
        <v>4</v>
      </c>
      <c r="B14" s="144"/>
      <c r="C14" s="136" t="s">
        <v>48</v>
      </c>
      <c r="D14" s="137"/>
      <c r="E14" s="137"/>
      <c r="F14" s="137">
        <v>1</v>
      </c>
      <c r="G14" s="143"/>
      <c r="H14" s="145">
        <v>130000000</v>
      </c>
      <c r="I14" s="145">
        <v>129990000</v>
      </c>
      <c r="J14" s="146">
        <v>129600000</v>
      </c>
      <c r="K14" s="147" t="s">
        <v>74</v>
      </c>
      <c r="L14" s="147" t="s">
        <v>75</v>
      </c>
      <c r="M14" s="130">
        <f t="shared" si="0"/>
        <v>400000</v>
      </c>
      <c r="N14" s="275">
        <v>1</v>
      </c>
      <c r="O14" s="275"/>
      <c r="P14" s="275"/>
      <c r="Q14" s="275"/>
      <c r="R14" s="138">
        <v>1</v>
      </c>
      <c r="S14" s="258" t="s">
        <v>119</v>
      </c>
    </row>
    <row r="15" spans="1:19" s="66" customFormat="1" ht="63" x14ac:dyDescent="0.25">
      <c r="A15" s="124">
        <v>5</v>
      </c>
      <c r="B15" s="144"/>
      <c r="C15" s="136" t="s">
        <v>51</v>
      </c>
      <c r="D15" s="137"/>
      <c r="E15" s="137">
        <v>1</v>
      </c>
      <c r="F15" s="137"/>
      <c r="G15" s="143"/>
      <c r="H15" s="145">
        <v>2500000000</v>
      </c>
      <c r="I15" s="145">
        <v>2500000000</v>
      </c>
      <c r="J15" s="146">
        <v>2388410000</v>
      </c>
      <c r="K15" s="147" t="s">
        <v>115</v>
      </c>
      <c r="L15" s="147" t="s">
        <v>116</v>
      </c>
      <c r="M15" s="130">
        <f t="shared" si="0"/>
        <v>111590000</v>
      </c>
      <c r="N15" s="275">
        <v>1</v>
      </c>
      <c r="O15" s="275"/>
      <c r="P15" s="275"/>
      <c r="Q15" s="275"/>
      <c r="R15" s="138">
        <v>1</v>
      </c>
      <c r="S15" s="258" t="s">
        <v>119</v>
      </c>
    </row>
    <row r="16" spans="1:19" s="66" customFormat="1" ht="94.5" x14ac:dyDescent="0.25">
      <c r="A16" s="135">
        <v>6</v>
      </c>
      <c r="B16" s="144"/>
      <c r="C16" s="136" t="s">
        <v>54</v>
      </c>
      <c r="D16" s="137"/>
      <c r="E16" s="137"/>
      <c r="F16" s="137">
        <v>1</v>
      </c>
      <c r="G16" s="143"/>
      <c r="H16" s="145">
        <v>130000000</v>
      </c>
      <c r="I16" s="145">
        <v>129990000</v>
      </c>
      <c r="J16" s="146">
        <v>129654000</v>
      </c>
      <c r="K16" s="147" t="s">
        <v>97</v>
      </c>
      <c r="L16" s="147" t="s">
        <v>98</v>
      </c>
      <c r="M16" s="130">
        <f t="shared" si="0"/>
        <v>346000</v>
      </c>
      <c r="N16" s="275">
        <v>1</v>
      </c>
      <c r="O16" s="275"/>
      <c r="P16" s="275"/>
      <c r="Q16" s="275"/>
      <c r="R16" s="138">
        <v>1</v>
      </c>
      <c r="S16" s="258" t="s">
        <v>119</v>
      </c>
    </row>
    <row r="17" spans="1:19" s="66" customFormat="1" ht="47.25" x14ac:dyDescent="0.25">
      <c r="A17" s="124">
        <v>7</v>
      </c>
      <c r="B17" s="144"/>
      <c r="C17" s="136" t="s">
        <v>41</v>
      </c>
      <c r="D17" s="137"/>
      <c r="E17" s="137">
        <v>1</v>
      </c>
      <c r="F17" s="137"/>
      <c r="G17" s="143"/>
      <c r="H17" s="145">
        <v>13500000000</v>
      </c>
      <c r="I17" s="145">
        <v>13482170000</v>
      </c>
      <c r="J17" s="146">
        <v>13002133000</v>
      </c>
      <c r="K17" s="147" t="s">
        <v>60</v>
      </c>
      <c r="L17" s="147" t="s">
        <v>61</v>
      </c>
      <c r="M17" s="130">
        <f t="shared" si="0"/>
        <v>497867000</v>
      </c>
      <c r="N17" s="275"/>
      <c r="O17" s="275"/>
      <c r="P17" s="275">
        <v>1</v>
      </c>
      <c r="Q17" s="275"/>
      <c r="R17" s="138">
        <v>1</v>
      </c>
      <c r="S17" s="258" t="s">
        <v>119</v>
      </c>
    </row>
    <row r="18" spans="1:19" s="66" customFormat="1" ht="94.5" x14ac:dyDescent="0.25">
      <c r="A18" s="135">
        <v>8</v>
      </c>
      <c r="B18" s="144"/>
      <c r="C18" s="136" t="s">
        <v>44</v>
      </c>
      <c r="D18" s="137"/>
      <c r="E18" s="137"/>
      <c r="F18" s="137">
        <v>1</v>
      </c>
      <c r="G18" s="143"/>
      <c r="H18" s="145">
        <v>450000000</v>
      </c>
      <c r="I18" s="145">
        <v>449870000</v>
      </c>
      <c r="J18" s="146">
        <v>399960000</v>
      </c>
      <c r="K18" s="147" t="s">
        <v>127</v>
      </c>
      <c r="L18" s="147" t="s">
        <v>139</v>
      </c>
      <c r="M18" s="130">
        <f t="shared" si="0"/>
        <v>50040000</v>
      </c>
      <c r="N18" s="275">
        <v>1</v>
      </c>
      <c r="O18" s="275"/>
      <c r="P18" s="275"/>
      <c r="Q18" s="275"/>
      <c r="R18" s="138">
        <v>1</v>
      </c>
      <c r="S18" s="258" t="s">
        <v>119</v>
      </c>
    </row>
    <row r="19" spans="1:19" s="66" customFormat="1" ht="63" x14ac:dyDescent="0.25">
      <c r="A19" s="124">
        <v>9</v>
      </c>
      <c r="B19" s="144"/>
      <c r="C19" s="136" t="s">
        <v>52</v>
      </c>
      <c r="D19" s="137"/>
      <c r="E19" s="137"/>
      <c r="F19" s="137">
        <v>1</v>
      </c>
      <c r="G19" s="143"/>
      <c r="H19" s="145">
        <v>130000000</v>
      </c>
      <c r="I19" s="145">
        <v>129990000</v>
      </c>
      <c r="J19" s="146">
        <v>128299000</v>
      </c>
      <c r="K19" s="147" t="s">
        <v>129</v>
      </c>
      <c r="L19" s="147" t="s">
        <v>130</v>
      </c>
      <c r="M19" s="130">
        <f t="shared" si="0"/>
        <v>1701000</v>
      </c>
      <c r="N19" s="275">
        <v>1</v>
      </c>
      <c r="O19" s="275"/>
      <c r="P19" s="275"/>
      <c r="Q19" s="275"/>
      <c r="R19" s="138">
        <v>1</v>
      </c>
      <c r="S19" s="258" t="s">
        <v>119</v>
      </c>
    </row>
    <row r="20" spans="1:19" s="66" customFormat="1" ht="47.25" x14ac:dyDescent="0.25">
      <c r="A20" s="135">
        <v>10</v>
      </c>
      <c r="B20" s="144"/>
      <c r="C20" s="136" t="s">
        <v>53</v>
      </c>
      <c r="D20" s="137"/>
      <c r="E20" s="137"/>
      <c r="F20" s="137">
        <v>1</v>
      </c>
      <c r="G20" s="143"/>
      <c r="H20" s="145">
        <v>130000000</v>
      </c>
      <c r="I20" s="145">
        <v>129990000</v>
      </c>
      <c r="J20" s="146">
        <v>128700000</v>
      </c>
      <c r="K20" s="147" t="s">
        <v>117</v>
      </c>
      <c r="L20" s="147" t="s">
        <v>118</v>
      </c>
      <c r="M20" s="130">
        <f t="shared" si="0"/>
        <v>1300000</v>
      </c>
      <c r="N20" s="275">
        <v>1</v>
      </c>
      <c r="O20" s="275"/>
      <c r="P20" s="275"/>
      <c r="Q20" s="275"/>
      <c r="R20" s="138">
        <v>1</v>
      </c>
      <c r="S20" s="258" t="s">
        <v>119</v>
      </c>
    </row>
    <row r="21" spans="1:19" s="66" customFormat="1" ht="94.5" x14ac:dyDescent="0.25">
      <c r="A21" s="124">
        <v>11</v>
      </c>
      <c r="B21" s="144"/>
      <c r="C21" s="136" t="s">
        <v>80</v>
      </c>
      <c r="D21" s="137"/>
      <c r="E21" s="137">
        <v>1</v>
      </c>
      <c r="F21" s="137"/>
      <c r="G21" s="143"/>
      <c r="H21" s="145">
        <v>1700000000</v>
      </c>
      <c r="I21" s="145">
        <v>1692823000</v>
      </c>
      <c r="J21" s="146">
        <v>1512000000</v>
      </c>
      <c r="K21" s="147" t="s">
        <v>113</v>
      </c>
      <c r="L21" s="147" t="s">
        <v>114</v>
      </c>
      <c r="M21" s="130">
        <f t="shared" si="0"/>
        <v>188000000</v>
      </c>
      <c r="N21" s="275">
        <v>1</v>
      </c>
      <c r="O21" s="275"/>
      <c r="P21" s="275"/>
      <c r="Q21" s="275"/>
      <c r="R21" s="138">
        <v>1</v>
      </c>
      <c r="S21" s="258" t="s">
        <v>119</v>
      </c>
    </row>
    <row r="22" spans="1:19" s="1" customFormat="1" ht="78.75" x14ac:dyDescent="0.25">
      <c r="A22" s="135">
        <v>12</v>
      </c>
      <c r="B22" s="221"/>
      <c r="C22" s="136" t="s">
        <v>94</v>
      </c>
      <c r="D22" s="137"/>
      <c r="E22" s="137">
        <v>1</v>
      </c>
      <c r="F22" s="137"/>
      <c r="G22" s="143"/>
      <c r="H22" s="145">
        <v>2500000000</v>
      </c>
      <c r="I22" s="145">
        <v>2498781000</v>
      </c>
      <c r="J22" s="256">
        <v>2222077000</v>
      </c>
      <c r="K22" s="216" t="s">
        <v>121</v>
      </c>
      <c r="L22" s="216" t="s">
        <v>122</v>
      </c>
      <c r="M22" s="130">
        <f t="shared" si="0"/>
        <v>277923000</v>
      </c>
      <c r="N22" s="279">
        <v>1</v>
      </c>
      <c r="O22" s="279"/>
      <c r="P22" s="279"/>
      <c r="Q22" s="279"/>
      <c r="R22" s="138">
        <v>1</v>
      </c>
      <c r="S22" s="258" t="s">
        <v>119</v>
      </c>
    </row>
    <row r="23" spans="1:19" s="1" customFormat="1" ht="78.75" x14ac:dyDescent="0.25">
      <c r="A23" s="124">
        <v>13</v>
      </c>
      <c r="B23" s="149"/>
      <c r="C23" s="125" t="s">
        <v>92</v>
      </c>
      <c r="D23" s="126"/>
      <c r="E23" s="126">
        <v>1</v>
      </c>
      <c r="F23" s="126"/>
      <c r="G23" s="150"/>
      <c r="H23" s="151">
        <v>2300000000</v>
      </c>
      <c r="I23" s="151">
        <v>2255530000</v>
      </c>
      <c r="J23" s="257">
        <v>2135000000</v>
      </c>
      <c r="K23" s="152" t="s">
        <v>123</v>
      </c>
      <c r="L23" s="152" t="s">
        <v>124</v>
      </c>
      <c r="M23" s="130">
        <f t="shared" si="0"/>
        <v>165000000</v>
      </c>
      <c r="N23" s="278">
        <v>1</v>
      </c>
      <c r="O23" s="279"/>
      <c r="P23" s="278"/>
      <c r="Q23" s="278"/>
      <c r="R23" s="127">
        <v>1</v>
      </c>
      <c r="S23" s="254" t="s">
        <v>119</v>
      </c>
    </row>
    <row r="24" spans="1:19" s="1" customFormat="1" ht="63" x14ac:dyDescent="0.25">
      <c r="A24" s="135">
        <v>14</v>
      </c>
      <c r="B24" s="221"/>
      <c r="C24" s="136" t="s">
        <v>112</v>
      </c>
      <c r="D24" s="137"/>
      <c r="E24" s="137">
        <v>1</v>
      </c>
      <c r="F24" s="137"/>
      <c r="G24" s="143"/>
      <c r="H24" s="145">
        <v>8400000000</v>
      </c>
      <c r="I24" s="145">
        <v>8362757000</v>
      </c>
      <c r="J24" s="256">
        <v>7982966000</v>
      </c>
      <c r="K24" s="216" t="s">
        <v>146</v>
      </c>
      <c r="L24" s="216" t="s">
        <v>147</v>
      </c>
      <c r="M24" s="130">
        <f t="shared" si="0"/>
        <v>417034000</v>
      </c>
      <c r="N24" s="279">
        <v>1</v>
      </c>
      <c r="O24" s="279"/>
      <c r="P24" s="279"/>
      <c r="Q24" s="279"/>
      <c r="R24" s="138">
        <v>1</v>
      </c>
      <c r="S24" s="258" t="s">
        <v>119</v>
      </c>
    </row>
    <row r="25" spans="1:19" s="1" customFormat="1" ht="78.75" x14ac:dyDescent="0.25">
      <c r="A25" s="124">
        <v>15</v>
      </c>
      <c r="B25" s="292"/>
      <c r="C25" s="136" t="s">
        <v>105</v>
      </c>
      <c r="D25" s="137"/>
      <c r="E25" s="137"/>
      <c r="F25" s="137">
        <v>1</v>
      </c>
      <c r="G25" s="143"/>
      <c r="H25" s="145">
        <v>150000000</v>
      </c>
      <c r="I25" s="145">
        <v>150000000</v>
      </c>
      <c r="J25" s="293">
        <v>149320000</v>
      </c>
      <c r="K25" s="147" t="s">
        <v>157</v>
      </c>
      <c r="L25" s="147" t="s">
        <v>158</v>
      </c>
      <c r="M25" s="130">
        <f t="shared" si="0"/>
        <v>680000</v>
      </c>
      <c r="N25" s="279">
        <v>1</v>
      </c>
      <c r="O25" s="279"/>
      <c r="P25" s="279"/>
      <c r="Q25" s="279"/>
      <c r="R25" s="138">
        <v>1</v>
      </c>
      <c r="S25" s="258" t="s">
        <v>119</v>
      </c>
    </row>
    <row r="26" spans="1:19" s="1" customFormat="1" ht="78.75" x14ac:dyDescent="0.25">
      <c r="A26" s="135">
        <v>16</v>
      </c>
      <c r="B26" s="292"/>
      <c r="C26" s="136" t="s">
        <v>104</v>
      </c>
      <c r="D26" s="137"/>
      <c r="E26" s="137"/>
      <c r="F26" s="137">
        <v>1</v>
      </c>
      <c r="G26" s="143"/>
      <c r="H26" s="145">
        <v>150000000</v>
      </c>
      <c r="I26" s="145">
        <v>150000000</v>
      </c>
      <c r="J26" s="293">
        <v>149340000</v>
      </c>
      <c r="K26" s="147" t="s">
        <v>157</v>
      </c>
      <c r="L26" s="147" t="s">
        <v>158</v>
      </c>
      <c r="M26" s="130">
        <f t="shared" si="0"/>
        <v>660000</v>
      </c>
      <c r="N26" s="279">
        <v>1</v>
      </c>
      <c r="O26" s="279"/>
      <c r="P26" s="279"/>
      <c r="Q26" s="279"/>
      <c r="R26" s="138">
        <v>1</v>
      </c>
      <c r="S26" s="258" t="s">
        <v>119</v>
      </c>
    </row>
    <row r="27" spans="1:19" s="1" customFormat="1" ht="63" x14ac:dyDescent="0.25">
      <c r="A27" s="124">
        <v>17</v>
      </c>
      <c r="B27" s="292"/>
      <c r="C27" s="136" t="s">
        <v>148</v>
      </c>
      <c r="D27" s="137"/>
      <c r="E27" s="137"/>
      <c r="F27" s="137">
        <v>1</v>
      </c>
      <c r="G27" s="143"/>
      <c r="H27" s="145">
        <v>200000000</v>
      </c>
      <c r="I27" s="145">
        <v>199793000</v>
      </c>
      <c r="J27" s="293">
        <v>168799000</v>
      </c>
      <c r="K27" s="147" t="s">
        <v>184</v>
      </c>
      <c r="L27" s="147" t="s">
        <v>185</v>
      </c>
      <c r="M27" s="130">
        <f t="shared" si="0"/>
        <v>31201000</v>
      </c>
      <c r="N27" s="279">
        <v>1</v>
      </c>
      <c r="O27" s="279"/>
      <c r="P27" s="279"/>
      <c r="Q27" s="279"/>
      <c r="R27" s="138">
        <v>1</v>
      </c>
      <c r="S27" s="258" t="s">
        <v>119</v>
      </c>
    </row>
    <row r="28" spans="1:19" s="66" customFormat="1" ht="78.75" x14ac:dyDescent="0.25">
      <c r="A28" s="135">
        <v>18</v>
      </c>
      <c r="B28" s="292"/>
      <c r="C28" s="136" t="s">
        <v>111</v>
      </c>
      <c r="D28" s="137"/>
      <c r="E28" s="137">
        <v>1</v>
      </c>
      <c r="F28" s="137"/>
      <c r="G28" s="143"/>
      <c r="H28" s="145">
        <v>3500000000</v>
      </c>
      <c r="I28" s="145">
        <v>3495164000</v>
      </c>
      <c r="J28" s="293">
        <v>3206860000</v>
      </c>
      <c r="K28" s="147" t="s">
        <v>199</v>
      </c>
      <c r="L28" s="147" t="s">
        <v>200</v>
      </c>
      <c r="M28" s="130">
        <f t="shared" si="0"/>
        <v>293140000</v>
      </c>
      <c r="N28" s="279">
        <v>1</v>
      </c>
      <c r="O28" s="279"/>
      <c r="P28" s="279"/>
      <c r="Q28" s="279"/>
      <c r="R28" s="138">
        <v>1</v>
      </c>
      <c r="S28" s="258" t="s">
        <v>119</v>
      </c>
    </row>
    <row r="29" spans="1:19" s="66" customFormat="1" ht="63" x14ac:dyDescent="0.25">
      <c r="A29" s="124">
        <v>19</v>
      </c>
      <c r="B29" s="292"/>
      <c r="C29" s="136" t="s">
        <v>151</v>
      </c>
      <c r="D29" s="137"/>
      <c r="E29" s="137">
        <v>1</v>
      </c>
      <c r="F29" s="137"/>
      <c r="G29" s="143"/>
      <c r="H29" s="145">
        <v>18034000000</v>
      </c>
      <c r="I29" s="145">
        <v>18028709000</v>
      </c>
      <c r="J29" s="293">
        <v>17000016000</v>
      </c>
      <c r="K29" s="147" t="s">
        <v>197</v>
      </c>
      <c r="L29" s="147" t="s">
        <v>198</v>
      </c>
      <c r="M29" s="130">
        <f t="shared" si="0"/>
        <v>1033984000</v>
      </c>
      <c r="N29" s="279"/>
      <c r="O29" s="279"/>
      <c r="P29" s="279">
        <v>1</v>
      </c>
      <c r="Q29" s="279"/>
      <c r="R29" s="138">
        <v>1</v>
      </c>
      <c r="S29" s="258" t="s">
        <v>119</v>
      </c>
    </row>
    <row r="30" spans="1:19" s="66" customFormat="1" ht="110.25" x14ac:dyDescent="0.25">
      <c r="A30" s="135">
        <v>20</v>
      </c>
      <c r="B30" s="292"/>
      <c r="C30" s="136" t="s">
        <v>160</v>
      </c>
      <c r="D30" s="137"/>
      <c r="E30" s="137">
        <v>1</v>
      </c>
      <c r="F30" s="137"/>
      <c r="G30" s="143"/>
      <c r="H30" s="145">
        <v>325000000</v>
      </c>
      <c r="I30" s="145">
        <v>324681000</v>
      </c>
      <c r="J30" s="293">
        <v>248839000</v>
      </c>
      <c r="K30" s="147" t="s">
        <v>195</v>
      </c>
      <c r="L30" s="147" t="s">
        <v>196</v>
      </c>
      <c r="M30" s="148">
        <f t="shared" si="0"/>
        <v>76161000</v>
      </c>
      <c r="N30" s="279">
        <v>1</v>
      </c>
      <c r="O30" s="279"/>
      <c r="P30" s="279"/>
      <c r="Q30" s="279"/>
      <c r="R30" s="138">
        <v>1</v>
      </c>
      <c r="S30" s="258" t="s">
        <v>119</v>
      </c>
    </row>
    <row r="31" spans="1:19" s="66" customFormat="1" ht="47.25" x14ac:dyDescent="0.25">
      <c r="A31" s="124">
        <v>21</v>
      </c>
      <c r="B31" s="292"/>
      <c r="C31" s="136" t="s">
        <v>176</v>
      </c>
      <c r="D31" s="137"/>
      <c r="E31" s="137">
        <v>1</v>
      </c>
      <c r="F31" s="137"/>
      <c r="G31" s="143"/>
      <c r="H31" s="145">
        <v>500000000</v>
      </c>
      <c r="I31" s="145">
        <v>499700000</v>
      </c>
      <c r="J31" s="293">
        <v>417258000</v>
      </c>
      <c r="K31" s="147" t="s">
        <v>207</v>
      </c>
      <c r="L31" s="147" t="s">
        <v>208</v>
      </c>
      <c r="M31" s="148">
        <f t="shared" si="0"/>
        <v>82742000</v>
      </c>
      <c r="N31" s="279">
        <v>1</v>
      </c>
      <c r="O31" s="279"/>
      <c r="P31" s="279"/>
      <c r="Q31" s="279"/>
      <c r="R31" s="138">
        <v>1</v>
      </c>
      <c r="S31" s="258" t="s">
        <v>119</v>
      </c>
    </row>
    <row r="32" spans="1:19" s="1" customFormat="1" ht="94.5" x14ac:dyDescent="0.25">
      <c r="A32" s="135">
        <v>22</v>
      </c>
      <c r="B32" s="292"/>
      <c r="C32" s="136" t="s">
        <v>159</v>
      </c>
      <c r="D32" s="137"/>
      <c r="E32" s="137">
        <v>1</v>
      </c>
      <c r="F32" s="137"/>
      <c r="G32" s="143"/>
      <c r="H32" s="145">
        <v>300000000</v>
      </c>
      <c r="I32" s="145">
        <v>299704000</v>
      </c>
      <c r="J32" s="293">
        <v>234201000</v>
      </c>
      <c r="K32" s="147" t="s">
        <v>245</v>
      </c>
      <c r="L32" s="147" t="s">
        <v>246</v>
      </c>
      <c r="M32" s="148">
        <f t="shared" si="0"/>
        <v>65799000</v>
      </c>
      <c r="N32" s="279">
        <v>1</v>
      </c>
      <c r="O32" s="279"/>
      <c r="P32" s="279"/>
      <c r="Q32" s="279"/>
      <c r="R32" s="138">
        <v>1</v>
      </c>
      <c r="S32" s="258" t="s">
        <v>119</v>
      </c>
    </row>
    <row r="33" spans="1:20" s="1" customFormat="1" ht="47.25" x14ac:dyDescent="0.25">
      <c r="A33" s="124">
        <v>23</v>
      </c>
      <c r="B33" s="292"/>
      <c r="C33" s="136" t="s">
        <v>165</v>
      </c>
      <c r="D33" s="137"/>
      <c r="E33" s="137">
        <v>1</v>
      </c>
      <c r="F33" s="137"/>
      <c r="G33" s="143"/>
      <c r="H33" s="145">
        <v>3000000000</v>
      </c>
      <c r="I33" s="145">
        <v>2998597000</v>
      </c>
      <c r="J33" s="293">
        <v>2852002000</v>
      </c>
      <c r="K33" s="147" t="s">
        <v>62</v>
      </c>
      <c r="L33" s="147" t="s">
        <v>63</v>
      </c>
      <c r="M33" s="148">
        <f t="shared" si="0"/>
        <v>147998000</v>
      </c>
      <c r="N33" s="279">
        <v>1</v>
      </c>
      <c r="O33" s="279"/>
      <c r="P33" s="279"/>
      <c r="Q33" s="279"/>
      <c r="R33" s="138">
        <v>1</v>
      </c>
      <c r="S33" s="258" t="s">
        <v>119</v>
      </c>
    </row>
    <row r="34" spans="1:20" s="1" customFormat="1" ht="47.25" x14ac:dyDescent="0.25">
      <c r="A34" s="135">
        <v>24</v>
      </c>
      <c r="B34" s="292"/>
      <c r="C34" s="136" t="s">
        <v>166</v>
      </c>
      <c r="D34" s="137"/>
      <c r="E34" s="137">
        <v>1</v>
      </c>
      <c r="F34" s="137"/>
      <c r="G34" s="143"/>
      <c r="H34" s="145">
        <v>5500000000</v>
      </c>
      <c r="I34" s="145">
        <v>5491434000</v>
      </c>
      <c r="J34" s="293">
        <v>5008962000</v>
      </c>
      <c r="K34" s="147" t="s">
        <v>62</v>
      </c>
      <c r="L34" s="147" t="s">
        <v>63</v>
      </c>
      <c r="M34" s="148">
        <f t="shared" si="0"/>
        <v>491038000</v>
      </c>
      <c r="N34" s="279">
        <v>1</v>
      </c>
      <c r="O34" s="279"/>
      <c r="P34" s="279"/>
      <c r="Q34" s="279"/>
      <c r="R34" s="138">
        <v>1</v>
      </c>
      <c r="S34" s="258" t="s">
        <v>119</v>
      </c>
    </row>
    <row r="35" spans="1:20" s="1" customFormat="1" ht="94.5" x14ac:dyDescent="0.25">
      <c r="A35" s="124">
        <v>25</v>
      </c>
      <c r="B35" s="292"/>
      <c r="C35" s="136" t="s">
        <v>167</v>
      </c>
      <c r="D35" s="137"/>
      <c r="E35" s="137">
        <v>1</v>
      </c>
      <c r="F35" s="137"/>
      <c r="G35" s="143"/>
      <c r="H35" s="145">
        <v>450000000</v>
      </c>
      <c r="I35" s="145">
        <v>449573000</v>
      </c>
      <c r="J35" s="293">
        <v>364042000</v>
      </c>
      <c r="K35" s="147" t="s">
        <v>243</v>
      </c>
      <c r="L35" s="147" t="s">
        <v>244</v>
      </c>
      <c r="M35" s="148">
        <f t="shared" si="0"/>
        <v>85958000</v>
      </c>
      <c r="N35" s="279">
        <v>1</v>
      </c>
      <c r="O35" s="279"/>
      <c r="P35" s="279"/>
      <c r="Q35" s="279"/>
      <c r="R35" s="138">
        <v>1</v>
      </c>
      <c r="S35" s="258" t="s">
        <v>119</v>
      </c>
    </row>
    <row r="36" spans="1:20" s="1" customFormat="1" ht="47.25" x14ac:dyDescent="0.25">
      <c r="A36" s="135">
        <v>26</v>
      </c>
      <c r="B36" s="292"/>
      <c r="C36" s="136" t="s">
        <v>175</v>
      </c>
      <c r="D36" s="137"/>
      <c r="E36" s="137">
        <v>1</v>
      </c>
      <c r="F36" s="137"/>
      <c r="G36" s="143"/>
      <c r="H36" s="145">
        <v>14000000000</v>
      </c>
      <c r="I36" s="145">
        <v>13990523000</v>
      </c>
      <c r="J36" s="293">
        <v>12480540000</v>
      </c>
      <c r="K36" s="147" t="s">
        <v>60</v>
      </c>
      <c r="L36" s="147" t="s">
        <v>61</v>
      </c>
      <c r="M36" s="148">
        <f t="shared" si="0"/>
        <v>1519460000</v>
      </c>
      <c r="N36" s="279">
        <v>1</v>
      </c>
      <c r="O36" s="279"/>
      <c r="P36" s="279"/>
      <c r="Q36" s="279"/>
      <c r="R36" s="138">
        <v>1</v>
      </c>
      <c r="S36" s="258" t="s">
        <v>119</v>
      </c>
    </row>
    <row r="37" spans="1:20" s="1" customFormat="1" ht="94.5" x14ac:dyDescent="0.25">
      <c r="A37" s="124">
        <v>27</v>
      </c>
      <c r="B37" s="292"/>
      <c r="C37" s="136" t="s">
        <v>192</v>
      </c>
      <c r="D37" s="137"/>
      <c r="E37" s="137">
        <v>1</v>
      </c>
      <c r="F37" s="137"/>
      <c r="G37" s="143"/>
      <c r="H37" s="145">
        <v>750000000</v>
      </c>
      <c r="I37" s="145">
        <v>749990000</v>
      </c>
      <c r="J37" s="293">
        <v>643596000</v>
      </c>
      <c r="K37" s="147" t="s">
        <v>237</v>
      </c>
      <c r="L37" s="147" t="s">
        <v>238</v>
      </c>
      <c r="M37" s="148">
        <f t="shared" si="0"/>
        <v>106404000</v>
      </c>
      <c r="N37" s="279">
        <v>1</v>
      </c>
      <c r="O37" s="279"/>
      <c r="P37" s="279"/>
      <c r="Q37" s="279"/>
      <c r="R37" s="138">
        <v>1</v>
      </c>
      <c r="S37" s="258" t="s">
        <v>119</v>
      </c>
    </row>
    <row r="38" spans="1:20" s="1" customFormat="1" ht="78.75" x14ac:dyDescent="0.25">
      <c r="A38" s="135">
        <v>28</v>
      </c>
      <c r="B38" s="292"/>
      <c r="C38" s="136" t="s">
        <v>193</v>
      </c>
      <c r="D38" s="137"/>
      <c r="E38" s="137">
        <v>1</v>
      </c>
      <c r="F38" s="137"/>
      <c r="G38" s="143"/>
      <c r="H38" s="145">
        <v>4800000000</v>
      </c>
      <c r="I38" s="145">
        <v>4796552000</v>
      </c>
      <c r="J38" s="293">
        <v>4648350000</v>
      </c>
      <c r="K38" s="147" t="s">
        <v>241</v>
      </c>
      <c r="L38" s="147" t="s">
        <v>315</v>
      </c>
      <c r="M38" s="148">
        <f t="shared" si="0"/>
        <v>151650000</v>
      </c>
      <c r="N38" s="279">
        <v>1</v>
      </c>
      <c r="O38" s="279"/>
      <c r="P38" s="279"/>
      <c r="Q38" s="279"/>
      <c r="R38" s="138">
        <v>1</v>
      </c>
      <c r="S38" s="258" t="s">
        <v>119</v>
      </c>
    </row>
    <row r="39" spans="1:20" s="1" customFormat="1" ht="110.25" x14ac:dyDescent="0.25">
      <c r="A39" s="124">
        <v>29</v>
      </c>
      <c r="B39" s="292"/>
      <c r="C39" s="136" t="s">
        <v>201</v>
      </c>
      <c r="D39" s="137"/>
      <c r="E39" s="137">
        <v>1</v>
      </c>
      <c r="F39" s="137"/>
      <c r="G39" s="143"/>
      <c r="H39" s="145">
        <v>300000000</v>
      </c>
      <c r="I39" s="145">
        <v>299780000</v>
      </c>
      <c r="J39" s="293">
        <v>230509000</v>
      </c>
      <c r="K39" s="147" t="s">
        <v>255</v>
      </c>
      <c r="L39" s="147" t="s">
        <v>196</v>
      </c>
      <c r="M39" s="148">
        <f t="shared" si="0"/>
        <v>69491000</v>
      </c>
      <c r="N39" s="279">
        <v>1</v>
      </c>
      <c r="O39" s="279"/>
      <c r="P39" s="279"/>
      <c r="Q39" s="279"/>
      <c r="R39" s="138">
        <v>1</v>
      </c>
      <c r="S39" s="258" t="s">
        <v>119</v>
      </c>
    </row>
    <row r="40" spans="1:20" s="1" customFormat="1" ht="94.5" x14ac:dyDescent="0.25">
      <c r="A40" s="135">
        <v>30</v>
      </c>
      <c r="B40" s="292"/>
      <c r="C40" s="136" t="s">
        <v>202</v>
      </c>
      <c r="D40" s="137"/>
      <c r="E40" s="137">
        <v>1</v>
      </c>
      <c r="F40" s="137"/>
      <c r="G40" s="143"/>
      <c r="H40" s="145">
        <v>650000000</v>
      </c>
      <c r="I40" s="145">
        <v>629961000</v>
      </c>
      <c r="J40" s="293">
        <v>558800000</v>
      </c>
      <c r="K40" s="147" t="s">
        <v>271</v>
      </c>
      <c r="L40" s="147" t="s">
        <v>272</v>
      </c>
      <c r="M40" s="148">
        <f t="shared" si="0"/>
        <v>91200000</v>
      </c>
      <c r="N40" s="279">
        <v>1</v>
      </c>
      <c r="O40" s="279"/>
      <c r="P40" s="279"/>
      <c r="Q40" s="279"/>
      <c r="R40" s="138">
        <v>1</v>
      </c>
      <c r="S40" s="258" t="s">
        <v>119</v>
      </c>
    </row>
    <row r="41" spans="1:20" s="1" customFormat="1" ht="110.25" x14ac:dyDescent="0.25">
      <c r="A41" s="124">
        <v>31</v>
      </c>
      <c r="B41" s="292"/>
      <c r="C41" s="136" t="s">
        <v>203</v>
      </c>
      <c r="D41" s="137"/>
      <c r="E41" s="137">
        <v>1</v>
      </c>
      <c r="F41" s="137"/>
      <c r="G41" s="143"/>
      <c r="H41" s="145">
        <v>800000000</v>
      </c>
      <c r="I41" s="145">
        <v>799340000</v>
      </c>
      <c r="J41" s="293">
        <v>697387000</v>
      </c>
      <c r="K41" s="147" t="s">
        <v>269</v>
      </c>
      <c r="L41" s="147" t="s">
        <v>270</v>
      </c>
      <c r="M41" s="148">
        <f t="shared" si="0"/>
        <v>102613000</v>
      </c>
      <c r="N41" s="279">
        <v>1</v>
      </c>
      <c r="O41" s="279"/>
      <c r="P41" s="279"/>
      <c r="Q41" s="279"/>
      <c r="R41" s="138">
        <v>1</v>
      </c>
      <c r="S41" s="258" t="s">
        <v>119</v>
      </c>
    </row>
    <row r="42" spans="1:20" s="1" customFormat="1" ht="94.5" x14ac:dyDescent="0.25">
      <c r="A42" s="135">
        <v>32</v>
      </c>
      <c r="B42" s="292"/>
      <c r="C42" s="136" t="s">
        <v>204</v>
      </c>
      <c r="D42" s="137"/>
      <c r="E42" s="137">
        <v>1</v>
      </c>
      <c r="F42" s="137"/>
      <c r="G42" s="143"/>
      <c r="H42" s="145">
        <v>600000000</v>
      </c>
      <c r="I42" s="145">
        <v>597348000</v>
      </c>
      <c r="J42" s="293">
        <v>518718000</v>
      </c>
      <c r="K42" s="147" t="s">
        <v>267</v>
      </c>
      <c r="L42" s="147" t="s">
        <v>268</v>
      </c>
      <c r="M42" s="148">
        <f t="shared" si="0"/>
        <v>81282000</v>
      </c>
      <c r="N42" s="279">
        <v>1</v>
      </c>
      <c r="O42" s="279"/>
      <c r="P42" s="279"/>
      <c r="Q42" s="279"/>
      <c r="R42" s="138">
        <v>1</v>
      </c>
      <c r="S42" s="258" t="s">
        <v>119</v>
      </c>
    </row>
    <row r="43" spans="1:20" s="1" customFormat="1" ht="63" x14ac:dyDescent="0.25">
      <c r="A43" s="124">
        <v>33</v>
      </c>
      <c r="B43" s="292"/>
      <c r="C43" s="136" t="s">
        <v>216</v>
      </c>
      <c r="D43" s="137"/>
      <c r="E43" s="137">
        <v>1</v>
      </c>
      <c r="F43" s="137"/>
      <c r="G43" s="143"/>
      <c r="H43" s="145">
        <v>3000000000</v>
      </c>
      <c r="I43" s="145">
        <v>2998301000</v>
      </c>
      <c r="J43" s="293">
        <v>2791900000</v>
      </c>
      <c r="K43" s="147" t="s">
        <v>265</v>
      </c>
      <c r="L43" s="147" t="s">
        <v>266</v>
      </c>
      <c r="M43" s="148">
        <f>H43-J43</f>
        <v>208100000</v>
      </c>
      <c r="N43" s="279">
        <v>1</v>
      </c>
      <c r="O43" s="279"/>
      <c r="P43" s="279"/>
      <c r="Q43" s="279"/>
      <c r="R43" s="138">
        <v>1</v>
      </c>
      <c r="S43" s="258" t="s">
        <v>119</v>
      </c>
    </row>
    <row r="44" spans="1:20" s="1" customFormat="1" ht="47.25" x14ac:dyDescent="0.25">
      <c r="A44" s="135">
        <v>34</v>
      </c>
      <c r="B44" s="292"/>
      <c r="C44" s="136" t="s">
        <v>217</v>
      </c>
      <c r="D44" s="137"/>
      <c r="E44" s="137">
        <v>1</v>
      </c>
      <c r="F44" s="137"/>
      <c r="G44" s="143"/>
      <c r="H44" s="145">
        <v>1000000000</v>
      </c>
      <c r="I44" s="145">
        <v>999711000</v>
      </c>
      <c r="J44" s="293">
        <v>811556000</v>
      </c>
      <c r="K44" s="147" t="s">
        <v>278</v>
      </c>
      <c r="L44" s="147" t="s">
        <v>279</v>
      </c>
      <c r="M44" s="148">
        <f>H44-J44</f>
        <v>188444000</v>
      </c>
      <c r="N44" s="279">
        <v>1</v>
      </c>
      <c r="O44" s="279"/>
      <c r="P44" s="279"/>
      <c r="Q44" s="279"/>
      <c r="R44" s="138">
        <v>1</v>
      </c>
      <c r="S44" s="258" t="s">
        <v>119</v>
      </c>
    </row>
    <row r="45" spans="1:20" s="1" customFormat="1" ht="78.75" x14ac:dyDescent="0.25">
      <c r="A45" s="124">
        <v>35</v>
      </c>
      <c r="B45" s="292"/>
      <c r="C45" s="136" t="s">
        <v>219</v>
      </c>
      <c r="D45" s="137"/>
      <c r="E45" s="137">
        <v>1</v>
      </c>
      <c r="F45" s="137"/>
      <c r="G45" s="143"/>
      <c r="H45" s="145">
        <v>1150000000</v>
      </c>
      <c r="I45" s="145">
        <v>1127913000</v>
      </c>
      <c r="J45" s="293">
        <v>982084000</v>
      </c>
      <c r="K45" s="147" t="s">
        <v>261</v>
      </c>
      <c r="L45" s="147" t="s">
        <v>262</v>
      </c>
      <c r="M45" s="148">
        <f>H45-J45</f>
        <v>167916000</v>
      </c>
      <c r="N45" s="279">
        <v>1</v>
      </c>
      <c r="O45" s="279"/>
      <c r="P45" s="279"/>
      <c r="Q45" s="279"/>
      <c r="R45" s="138">
        <v>1</v>
      </c>
      <c r="S45" s="258" t="s">
        <v>119</v>
      </c>
    </row>
    <row r="46" spans="1:20" s="1" customFormat="1" ht="47.25" x14ac:dyDescent="0.25">
      <c r="A46" s="135">
        <v>36</v>
      </c>
      <c r="B46" s="292"/>
      <c r="C46" s="136" t="s">
        <v>215</v>
      </c>
      <c r="D46" s="137"/>
      <c r="E46" s="137">
        <v>1</v>
      </c>
      <c r="F46" s="137"/>
      <c r="G46" s="143"/>
      <c r="H46" s="145">
        <v>750000000</v>
      </c>
      <c r="I46" s="145">
        <v>749990000</v>
      </c>
      <c r="J46" s="293">
        <v>682700000</v>
      </c>
      <c r="K46" s="147" t="s">
        <v>287</v>
      </c>
      <c r="L46" s="147" t="s">
        <v>288</v>
      </c>
      <c r="M46" s="148">
        <f>H46-J46</f>
        <v>67300000</v>
      </c>
      <c r="N46" s="279">
        <v>1</v>
      </c>
      <c r="O46" s="279"/>
      <c r="P46" s="279"/>
      <c r="Q46" s="279"/>
      <c r="R46" s="138">
        <v>1</v>
      </c>
      <c r="S46" s="258" t="s">
        <v>119</v>
      </c>
      <c r="T46" s="305"/>
    </row>
    <row r="47" spans="1:20" s="1" customFormat="1" ht="63" x14ac:dyDescent="0.25">
      <c r="A47" s="124">
        <v>37</v>
      </c>
      <c r="B47" s="292"/>
      <c r="C47" s="136" t="s">
        <v>214</v>
      </c>
      <c r="D47" s="137"/>
      <c r="E47" s="137">
        <v>1</v>
      </c>
      <c r="F47" s="137"/>
      <c r="G47" s="143"/>
      <c r="H47" s="145">
        <v>900000000</v>
      </c>
      <c r="I47" s="145">
        <v>899249000</v>
      </c>
      <c r="J47" s="293">
        <v>771347000</v>
      </c>
      <c r="K47" s="147" t="s">
        <v>276</v>
      </c>
      <c r="L47" s="147" t="s">
        <v>277</v>
      </c>
      <c r="M47" s="148">
        <f t="shared" si="0"/>
        <v>128653000</v>
      </c>
      <c r="N47" s="279"/>
      <c r="O47" s="279"/>
      <c r="P47" s="279">
        <v>1</v>
      </c>
      <c r="Q47" s="279"/>
      <c r="R47" s="138">
        <v>1</v>
      </c>
      <c r="S47" s="258" t="s">
        <v>119</v>
      </c>
    </row>
    <row r="48" spans="1:20" s="1" customFormat="1" ht="78.75" x14ac:dyDescent="0.25">
      <c r="A48" s="135">
        <v>38</v>
      </c>
      <c r="B48" s="292"/>
      <c r="C48" s="136" t="s">
        <v>222</v>
      </c>
      <c r="D48" s="137"/>
      <c r="E48" s="137">
        <v>1</v>
      </c>
      <c r="F48" s="137"/>
      <c r="G48" s="143"/>
      <c r="H48" s="145">
        <v>2000000000</v>
      </c>
      <c r="I48" s="145">
        <v>1999910000</v>
      </c>
      <c r="J48" s="293">
        <v>1895814000</v>
      </c>
      <c r="K48" s="147" t="s">
        <v>285</v>
      </c>
      <c r="L48" s="147" t="s">
        <v>162</v>
      </c>
      <c r="M48" s="148">
        <f>H48-J48</f>
        <v>104186000</v>
      </c>
      <c r="N48" s="279">
        <v>1</v>
      </c>
      <c r="O48" s="279"/>
      <c r="P48" s="279"/>
      <c r="Q48" s="279"/>
      <c r="R48" s="138">
        <v>1</v>
      </c>
      <c r="S48" s="258" t="s">
        <v>119</v>
      </c>
      <c r="T48" s="305"/>
    </row>
    <row r="49" spans="1:22" s="1" customFormat="1" ht="78.75" x14ac:dyDescent="0.25">
      <c r="A49" s="124">
        <v>39</v>
      </c>
      <c r="B49" s="292"/>
      <c r="C49" s="136" t="s">
        <v>218</v>
      </c>
      <c r="D49" s="137"/>
      <c r="E49" s="137">
        <v>1</v>
      </c>
      <c r="F49" s="137"/>
      <c r="G49" s="143"/>
      <c r="H49" s="145">
        <v>2500000000</v>
      </c>
      <c r="I49" s="145">
        <v>2497564000</v>
      </c>
      <c r="J49" s="293">
        <v>2219540000</v>
      </c>
      <c r="K49" s="147" t="s">
        <v>280</v>
      </c>
      <c r="L49" s="147" t="s">
        <v>281</v>
      </c>
      <c r="M49" s="148">
        <f t="shared" si="0"/>
        <v>280460000</v>
      </c>
      <c r="N49" s="279">
        <v>1</v>
      </c>
      <c r="O49" s="279"/>
      <c r="P49" s="279"/>
      <c r="Q49" s="279"/>
      <c r="R49" s="138">
        <v>1</v>
      </c>
      <c r="S49" s="258" t="s">
        <v>119</v>
      </c>
    </row>
    <row r="50" spans="1:22" s="1" customFormat="1" ht="31.5" x14ac:dyDescent="0.25">
      <c r="A50" s="135">
        <v>40</v>
      </c>
      <c r="B50" s="331"/>
      <c r="C50" s="332" t="s">
        <v>171</v>
      </c>
      <c r="D50" s="333"/>
      <c r="E50" s="333">
        <v>1</v>
      </c>
      <c r="F50" s="333"/>
      <c r="G50" s="334"/>
      <c r="H50" s="335">
        <v>1000000000</v>
      </c>
      <c r="I50" s="335">
        <v>999877000</v>
      </c>
      <c r="J50" s="336"/>
      <c r="K50" s="563" t="s">
        <v>409</v>
      </c>
      <c r="L50" s="564"/>
      <c r="M50" s="337"/>
      <c r="N50" s="338">
        <v>1</v>
      </c>
      <c r="O50" s="338"/>
      <c r="P50" s="338"/>
      <c r="Q50" s="338"/>
      <c r="R50" s="339">
        <v>1</v>
      </c>
      <c r="S50" s="457" t="s">
        <v>119</v>
      </c>
    </row>
    <row r="51" spans="1:22" s="1" customFormat="1" ht="94.5" x14ac:dyDescent="0.25">
      <c r="A51" s="124">
        <v>41</v>
      </c>
      <c r="B51" s="292"/>
      <c r="C51" s="136" t="s">
        <v>232</v>
      </c>
      <c r="D51" s="137"/>
      <c r="E51" s="137">
        <v>1</v>
      </c>
      <c r="F51" s="137"/>
      <c r="G51" s="143"/>
      <c r="H51" s="145">
        <v>1000000000</v>
      </c>
      <c r="I51" s="145">
        <v>998939000</v>
      </c>
      <c r="J51" s="293">
        <v>958380000</v>
      </c>
      <c r="K51" s="147" t="s">
        <v>297</v>
      </c>
      <c r="L51" s="147" t="s">
        <v>298</v>
      </c>
      <c r="M51" s="148">
        <f>H51-J51</f>
        <v>41620000</v>
      </c>
      <c r="N51" s="279">
        <v>1</v>
      </c>
      <c r="O51" s="279"/>
      <c r="P51" s="279"/>
      <c r="Q51" s="279"/>
      <c r="R51" s="138">
        <v>1</v>
      </c>
      <c r="S51" s="258" t="s">
        <v>119</v>
      </c>
      <c r="T51" s="1">
        <v>3</v>
      </c>
    </row>
    <row r="52" spans="1:22" s="1" customFormat="1" ht="110.25" x14ac:dyDescent="0.25">
      <c r="A52" s="135">
        <v>42</v>
      </c>
      <c r="B52" s="292"/>
      <c r="C52" s="136" t="s">
        <v>257</v>
      </c>
      <c r="D52" s="137"/>
      <c r="E52" s="137">
        <v>1</v>
      </c>
      <c r="F52" s="137"/>
      <c r="G52" s="143"/>
      <c r="H52" s="145">
        <v>800000000</v>
      </c>
      <c r="I52" s="145">
        <v>799908000</v>
      </c>
      <c r="J52" s="293">
        <v>668530000</v>
      </c>
      <c r="K52" s="147" t="s">
        <v>300</v>
      </c>
      <c r="L52" s="147" t="s">
        <v>301</v>
      </c>
      <c r="M52" s="148">
        <f>H52-J52</f>
        <v>131470000</v>
      </c>
      <c r="N52" s="279">
        <v>1</v>
      </c>
      <c r="O52" s="279"/>
      <c r="P52" s="279"/>
      <c r="Q52" s="279"/>
      <c r="R52" s="138">
        <v>1</v>
      </c>
      <c r="S52" s="258" t="s">
        <v>119</v>
      </c>
    </row>
    <row r="53" spans="1:22" s="1" customFormat="1" ht="63" x14ac:dyDescent="0.25">
      <c r="A53" s="124">
        <v>43</v>
      </c>
      <c r="B53" s="370"/>
      <c r="C53" s="371" t="s">
        <v>258</v>
      </c>
      <c r="D53" s="372"/>
      <c r="E53" s="372">
        <v>1</v>
      </c>
      <c r="F53" s="372"/>
      <c r="G53" s="373"/>
      <c r="H53" s="374">
        <v>721000000</v>
      </c>
      <c r="I53" s="374">
        <v>720967000</v>
      </c>
      <c r="J53" s="375"/>
      <c r="K53" s="565" t="s">
        <v>463</v>
      </c>
      <c r="L53" s="566"/>
      <c r="M53" s="376"/>
      <c r="N53" s="377">
        <v>1</v>
      </c>
      <c r="O53" s="377"/>
      <c r="P53" s="377"/>
      <c r="Q53" s="377"/>
      <c r="R53" s="265">
        <v>1</v>
      </c>
      <c r="S53" s="258" t="s">
        <v>119</v>
      </c>
    </row>
    <row r="54" spans="1:22" s="1" customFormat="1" ht="63" x14ac:dyDescent="0.25">
      <c r="A54" s="135">
        <v>44</v>
      </c>
      <c r="B54" s="292"/>
      <c r="C54" s="136" t="s">
        <v>275</v>
      </c>
      <c r="D54" s="137"/>
      <c r="E54" s="137">
        <v>1</v>
      </c>
      <c r="F54" s="137"/>
      <c r="G54" s="143"/>
      <c r="H54" s="145">
        <v>740000000</v>
      </c>
      <c r="I54" s="145">
        <v>739935000</v>
      </c>
      <c r="J54" s="293">
        <v>591314000</v>
      </c>
      <c r="K54" s="147" t="s">
        <v>278</v>
      </c>
      <c r="L54" s="147" t="s">
        <v>279</v>
      </c>
      <c r="M54" s="148">
        <f>H54-J54</f>
        <v>148686000</v>
      </c>
      <c r="N54" s="279">
        <v>1</v>
      </c>
      <c r="O54" s="279"/>
      <c r="P54" s="279"/>
      <c r="Q54" s="279"/>
      <c r="R54" s="138">
        <v>1</v>
      </c>
      <c r="S54" s="258" t="s">
        <v>119</v>
      </c>
      <c r="T54" s="66"/>
    </row>
    <row r="55" spans="1:22" s="1" customFormat="1" ht="94.5" x14ac:dyDescent="0.25">
      <c r="A55" s="124">
        <v>45</v>
      </c>
      <c r="B55" s="292"/>
      <c r="C55" s="136" t="s">
        <v>284</v>
      </c>
      <c r="D55" s="137"/>
      <c r="E55" s="137">
        <v>1</v>
      </c>
      <c r="F55" s="137"/>
      <c r="G55" s="143"/>
      <c r="H55" s="145">
        <v>740000000</v>
      </c>
      <c r="I55" s="145">
        <v>739886000</v>
      </c>
      <c r="J55" s="293">
        <v>614528000</v>
      </c>
      <c r="K55" s="147" t="s">
        <v>300</v>
      </c>
      <c r="L55" s="147" t="s">
        <v>320</v>
      </c>
      <c r="M55" s="148">
        <f>H55-J55</f>
        <v>125472000</v>
      </c>
      <c r="N55" s="279">
        <v>1</v>
      </c>
      <c r="O55" s="279"/>
      <c r="P55" s="279"/>
      <c r="Q55" s="279"/>
      <c r="R55" s="138">
        <v>1</v>
      </c>
      <c r="S55" s="258" t="s">
        <v>119</v>
      </c>
    </row>
    <row r="56" spans="1:22" s="1" customFormat="1" ht="94.5" x14ac:dyDescent="0.25">
      <c r="A56" s="135">
        <v>46</v>
      </c>
      <c r="B56" s="292"/>
      <c r="C56" s="136" t="s">
        <v>293</v>
      </c>
      <c r="D56" s="137"/>
      <c r="E56" s="137">
        <v>1</v>
      </c>
      <c r="F56" s="137"/>
      <c r="G56" s="143"/>
      <c r="H56" s="145">
        <v>420000000</v>
      </c>
      <c r="I56" s="145">
        <v>420000000</v>
      </c>
      <c r="J56" s="293">
        <v>314981000</v>
      </c>
      <c r="K56" s="147" t="s">
        <v>330</v>
      </c>
      <c r="L56" s="147" t="s">
        <v>331</v>
      </c>
      <c r="M56" s="148">
        <f>H56-J56</f>
        <v>105019000</v>
      </c>
      <c r="N56" s="279">
        <v>1</v>
      </c>
      <c r="O56" s="279"/>
      <c r="P56" s="279"/>
      <c r="Q56" s="279"/>
      <c r="R56" s="138">
        <v>1</v>
      </c>
      <c r="S56" s="258" t="s">
        <v>119</v>
      </c>
    </row>
    <row r="57" spans="1:22" s="66" customFormat="1" ht="94.5" x14ac:dyDescent="0.25">
      <c r="A57" s="124">
        <v>47</v>
      </c>
      <c r="B57" s="292"/>
      <c r="C57" s="136" t="s">
        <v>292</v>
      </c>
      <c r="D57" s="137"/>
      <c r="E57" s="137">
        <v>1</v>
      </c>
      <c r="F57" s="137"/>
      <c r="G57" s="143"/>
      <c r="H57" s="145">
        <v>450000000</v>
      </c>
      <c r="I57" s="145">
        <v>450000000</v>
      </c>
      <c r="J57" s="293">
        <v>402238000</v>
      </c>
      <c r="K57" s="147" t="s">
        <v>271</v>
      </c>
      <c r="L57" s="147" t="s">
        <v>272</v>
      </c>
      <c r="M57" s="148">
        <f>H57-J57</f>
        <v>47762000</v>
      </c>
      <c r="N57" s="279">
        <v>1</v>
      </c>
      <c r="O57" s="279"/>
      <c r="P57" s="279"/>
      <c r="Q57" s="279"/>
      <c r="R57" s="138">
        <v>1</v>
      </c>
      <c r="S57" s="258" t="s">
        <v>119</v>
      </c>
    </row>
    <row r="58" spans="1:22" s="66" customFormat="1" ht="63" x14ac:dyDescent="0.25">
      <c r="A58" s="135">
        <v>48</v>
      </c>
      <c r="B58" s="292"/>
      <c r="C58" s="136" t="s">
        <v>294</v>
      </c>
      <c r="D58" s="137"/>
      <c r="E58" s="137">
        <v>1</v>
      </c>
      <c r="F58" s="137"/>
      <c r="G58" s="143"/>
      <c r="H58" s="145">
        <v>740000000</v>
      </c>
      <c r="I58" s="145">
        <v>739830000</v>
      </c>
      <c r="J58" s="293">
        <v>453969000</v>
      </c>
      <c r="K58" s="147" t="s">
        <v>335</v>
      </c>
      <c r="L58" s="147" t="s">
        <v>336</v>
      </c>
      <c r="M58" s="148">
        <f t="shared" ref="M58:M63" si="1">H58-J58</f>
        <v>286031000</v>
      </c>
      <c r="N58" s="279">
        <v>1</v>
      </c>
      <c r="O58" s="279"/>
      <c r="P58" s="279"/>
      <c r="Q58" s="279"/>
      <c r="R58" s="138">
        <v>1</v>
      </c>
      <c r="S58" s="258" t="s">
        <v>119</v>
      </c>
    </row>
    <row r="59" spans="1:22" s="66" customFormat="1" ht="63" x14ac:dyDescent="0.25">
      <c r="A59" s="124">
        <v>49</v>
      </c>
      <c r="B59" s="292"/>
      <c r="C59" s="136" t="s">
        <v>323</v>
      </c>
      <c r="D59" s="137"/>
      <c r="E59" s="137">
        <v>1</v>
      </c>
      <c r="F59" s="137"/>
      <c r="G59" s="143"/>
      <c r="H59" s="145">
        <v>1000000000</v>
      </c>
      <c r="I59" s="145">
        <v>999800000</v>
      </c>
      <c r="J59" s="293">
        <v>932737000</v>
      </c>
      <c r="K59" s="147" t="s">
        <v>440</v>
      </c>
      <c r="L59" s="147" t="s">
        <v>441</v>
      </c>
      <c r="M59" s="148">
        <f t="shared" si="1"/>
        <v>67263000</v>
      </c>
      <c r="N59" s="279">
        <v>1</v>
      </c>
      <c r="O59" s="279"/>
      <c r="P59" s="279"/>
      <c r="Q59" s="279"/>
      <c r="R59" s="138">
        <v>1</v>
      </c>
      <c r="S59" s="258" t="s">
        <v>119</v>
      </c>
      <c r="T59" s="66">
        <v>2</v>
      </c>
    </row>
    <row r="60" spans="1:22" s="66" customFormat="1" ht="78.75" x14ac:dyDescent="0.25">
      <c r="A60" s="135">
        <v>50</v>
      </c>
      <c r="B60" s="292"/>
      <c r="C60" s="136" t="s">
        <v>334</v>
      </c>
      <c r="D60" s="137"/>
      <c r="E60" s="137">
        <v>1</v>
      </c>
      <c r="F60" s="137"/>
      <c r="G60" s="143"/>
      <c r="H60" s="145">
        <v>1500000000</v>
      </c>
      <c r="I60" s="145">
        <v>1499000000</v>
      </c>
      <c r="J60" s="293">
        <v>1379000000</v>
      </c>
      <c r="K60" s="147" t="s">
        <v>434</v>
      </c>
      <c r="L60" s="147" t="s">
        <v>435</v>
      </c>
      <c r="M60" s="148">
        <f t="shared" si="1"/>
        <v>121000000</v>
      </c>
      <c r="N60" s="279">
        <v>1</v>
      </c>
      <c r="O60" s="279"/>
      <c r="P60" s="279"/>
      <c r="Q60" s="279"/>
      <c r="R60" s="138">
        <v>1</v>
      </c>
      <c r="S60" s="258" t="s">
        <v>119</v>
      </c>
    </row>
    <row r="61" spans="1:22" s="66" customFormat="1" ht="78.75" x14ac:dyDescent="0.25">
      <c r="A61" s="124">
        <v>51</v>
      </c>
      <c r="B61" s="292"/>
      <c r="C61" s="136" t="s">
        <v>416</v>
      </c>
      <c r="D61" s="137"/>
      <c r="E61" s="137">
        <v>1</v>
      </c>
      <c r="F61" s="137"/>
      <c r="G61" s="143"/>
      <c r="H61" s="145">
        <v>2000000000</v>
      </c>
      <c r="I61" s="145">
        <v>1800000000</v>
      </c>
      <c r="J61" s="293">
        <v>1611112000</v>
      </c>
      <c r="K61" s="147" t="s">
        <v>442</v>
      </c>
      <c r="L61" s="147" t="s">
        <v>443</v>
      </c>
      <c r="M61" s="148">
        <f>H61-J61</f>
        <v>388888000</v>
      </c>
      <c r="N61" s="279">
        <v>1</v>
      </c>
      <c r="O61" s="279"/>
      <c r="P61" s="279"/>
      <c r="Q61" s="279"/>
      <c r="R61" s="138">
        <v>1</v>
      </c>
      <c r="S61" s="258" t="s">
        <v>119</v>
      </c>
    </row>
    <row r="62" spans="1:22" s="66" customFormat="1" ht="94.5" x14ac:dyDescent="0.25">
      <c r="A62" s="135">
        <v>52</v>
      </c>
      <c r="B62" s="292"/>
      <c r="C62" s="136" t="s">
        <v>417</v>
      </c>
      <c r="D62" s="137"/>
      <c r="E62" s="137">
        <v>1</v>
      </c>
      <c r="F62" s="137"/>
      <c r="G62" s="143"/>
      <c r="H62" s="145">
        <v>1000000000</v>
      </c>
      <c r="I62" s="145">
        <v>999900000</v>
      </c>
      <c r="J62" s="293">
        <v>870041000</v>
      </c>
      <c r="K62" s="147" t="s">
        <v>454</v>
      </c>
      <c r="L62" s="147" t="s">
        <v>455</v>
      </c>
      <c r="M62" s="148">
        <f>H62-J62</f>
        <v>129959000</v>
      </c>
      <c r="N62" s="279">
        <v>1</v>
      </c>
      <c r="O62" s="279"/>
      <c r="P62" s="279"/>
      <c r="Q62" s="279"/>
      <c r="R62" s="138">
        <v>1</v>
      </c>
      <c r="S62" s="258" t="s">
        <v>119</v>
      </c>
      <c r="T62" s="66">
        <v>1</v>
      </c>
    </row>
    <row r="63" spans="1:22" s="66" customFormat="1" ht="78.75" x14ac:dyDescent="0.25">
      <c r="A63" s="124">
        <v>53</v>
      </c>
      <c r="B63" s="292"/>
      <c r="C63" s="136" t="s">
        <v>354</v>
      </c>
      <c r="D63" s="137"/>
      <c r="E63" s="137"/>
      <c r="F63" s="137">
        <v>1</v>
      </c>
      <c r="G63" s="143"/>
      <c r="H63" s="145">
        <v>800000000</v>
      </c>
      <c r="I63" s="145">
        <v>800000000</v>
      </c>
      <c r="J63" s="293">
        <v>751630000</v>
      </c>
      <c r="K63" s="147" t="s">
        <v>466</v>
      </c>
      <c r="L63" s="147" t="s">
        <v>467</v>
      </c>
      <c r="M63" s="148">
        <f t="shared" si="1"/>
        <v>48370000</v>
      </c>
      <c r="N63" s="279">
        <v>1</v>
      </c>
      <c r="O63" s="279"/>
      <c r="P63" s="279"/>
      <c r="Q63" s="279"/>
      <c r="R63" s="138">
        <v>1</v>
      </c>
      <c r="S63" s="258" t="s">
        <v>119</v>
      </c>
      <c r="V63" s="66">
        <v>1</v>
      </c>
    </row>
    <row r="64" spans="1:22" s="66" customFormat="1" ht="94.5" x14ac:dyDescent="0.25">
      <c r="A64" s="135">
        <v>54</v>
      </c>
      <c r="B64" s="292"/>
      <c r="C64" s="136" t="s">
        <v>448</v>
      </c>
      <c r="D64" s="137"/>
      <c r="E64" s="137">
        <v>1</v>
      </c>
      <c r="F64" s="137"/>
      <c r="G64" s="143"/>
      <c r="H64" s="145">
        <v>600000000</v>
      </c>
      <c r="I64" s="145">
        <v>600000000</v>
      </c>
      <c r="J64" s="293">
        <v>437350000</v>
      </c>
      <c r="K64" s="147" t="s">
        <v>330</v>
      </c>
      <c r="L64" s="147" t="s">
        <v>331</v>
      </c>
      <c r="M64" s="148">
        <f>H64-J64</f>
        <v>162650000</v>
      </c>
      <c r="N64" s="279">
        <v>1</v>
      </c>
      <c r="O64" s="279"/>
      <c r="P64" s="279"/>
      <c r="Q64" s="279"/>
      <c r="R64" s="138">
        <v>1</v>
      </c>
      <c r="S64" s="258" t="s">
        <v>119</v>
      </c>
      <c r="V64" s="66">
        <v>1</v>
      </c>
    </row>
    <row r="65" spans="1:25" s="66" customFormat="1" ht="110.25" x14ac:dyDescent="0.25">
      <c r="A65" s="124">
        <v>55</v>
      </c>
      <c r="B65" s="292"/>
      <c r="C65" s="136" t="s">
        <v>449</v>
      </c>
      <c r="D65" s="137"/>
      <c r="E65" s="137">
        <v>1</v>
      </c>
      <c r="F65" s="137"/>
      <c r="G65" s="143"/>
      <c r="H65" s="145">
        <v>475000000</v>
      </c>
      <c r="I65" s="145">
        <v>275000000</v>
      </c>
      <c r="J65" s="293">
        <v>229560000</v>
      </c>
      <c r="K65" s="147" t="s">
        <v>372</v>
      </c>
      <c r="L65" s="147" t="s">
        <v>373</v>
      </c>
      <c r="M65" s="148">
        <f>H65-J65</f>
        <v>245440000</v>
      </c>
      <c r="N65" s="279">
        <v>1</v>
      </c>
      <c r="O65" s="279"/>
      <c r="P65" s="279"/>
      <c r="Q65" s="279"/>
      <c r="R65" s="138">
        <v>1</v>
      </c>
      <c r="S65" s="138" t="s">
        <v>72</v>
      </c>
      <c r="V65" s="66">
        <v>1</v>
      </c>
      <c r="Y65" s="488">
        <f>H65+H64+H61+H62</f>
        <v>4075000000</v>
      </c>
    </row>
    <row r="66" spans="1:25" s="66" customFormat="1" ht="47.25" x14ac:dyDescent="0.25">
      <c r="A66" s="135">
        <v>56</v>
      </c>
      <c r="B66" s="292"/>
      <c r="C66" s="136" t="s">
        <v>430</v>
      </c>
      <c r="D66" s="137"/>
      <c r="E66" s="137">
        <v>1</v>
      </c>
      <c r="F66" s="137"/>
      <c r="G66" s="143"/>
      <c r="H66" s="145">
        <v>1150000000</v>
      </c>
      <c r="I66" s="145">
        <v>1150000000</v>
      </c>
      <c r="J66" s="293">
        <v>1079360000</v>
      </c>
      <c r="K66" s="147" t="s">
        <v>475</v>
      </c>
      <c r="L66" s="147" t="s">
        <v>476</v>
      </c>
      <c r="M66" s="148">
        <f>H66-J66</f>
        <v>70640000</v>
      </c>
      <c r="N66" s="279">
        <v>1</v>
      </c>
      <c r="O66" s="279"/>
      <c r="P66" s="279"/>
      <c r="Q66" s="279"/>
      <c r="R66" s="138">
        <v>1</v>
      </c>
      <c r="S66" s="138" t="s">
        <v>340</v>
      </c>
      <c r="V66" s="66">
        <v>1</v>
      </c>
    </row>
    <row r="67" spans="1:25" s="66" customFormat="1" ht="31.5" x14ac:dyDescent="0.25">
      <c r="A67" s="124">
        <v>57</v>
      </c>
      <c r="B67" s="292"/>
      <c r="C67" s="136" t="s">
        <v>370</v>
      </c>
      <c r="D67" s="137"/>
      <c r="E67" s="137">
        <v>1</v>
      </c>
      <c r="F67" s="137"/>
      <c r="G67" s="143"/>
      <c r="H67" s="145">
        <v>1500000000</v>
      </c>
      <c r="I67" s="145">
        <v>1499900000</v>
      </c>
      <c r="J67" s="147"/>
      <c r="K67" s="147"/>
      <c r="L67" s="147"/>
      <c r="M67" s="148"/>
      <c r="N67" s="279">
        <v>1</v>
      </c>
      <c r="O67" s="279"/>
      <c r="P67" s="279"/>
      <c r="Q67" s="279"/>
      <c r="R67" s="138">
        <v>1</v>
      </c>
      <c r="S67" s="138" t="s">
        <v>471</v>
      </c>
      <c r="V67" s="66">
        <v>1</v>
      </c>
    </row>
    <row r="68" spans="1:25" s="1" customFormat="1" ht="31.5" x14ac:dyDescent="0.25">
      <c r="A68" s="135">
        <v>58</v>
      </c>
      <c r="B68" s="281"/>
      <c r="C68" s="282" t="s">
        <v>431</v>
      </c>
      <c r="D68" s="283"/>
      <c r="E68" s="283">
        <v>1</v>
      </c>
      <c r="F68" s="283"/>
      <c r="G68" s="284"/>
      <c r="H68" s="285">
        <v>500000000</v>
      </c>
      <c r="I68" s="285">
        <v>475000000</v>
      </c>
      <c r="J68" s="286"/>
      <c r="K68" s="286"/>
      <c r="L68" s="286"/>
      <c r="M68" s="291"/>
      <c r="N68" s="288">
        <v>1</v>
      </c>
      <c r="O68" s="288"/>
      <c r="P68" s="288"/>
      <c r="Q68" s="288"/>
      <c r="R68" s="289">
        <v>1</v>
      </c>
      <c r="S68" s="289" t="s">
        <v>464</v>
      </c>
      <c r="V68" s="1">
        <v>1</v>
      </c>
    </row>
    <row r="69" spans="1:25" s="1" customFormat="1" ht="15.75" x14ac:dyDescent="0.25">
      <c r="A69" s="135"/>
      <c r="B69" s="221"/>
      <c r="C69" s="136"/>
      <c r="D69" s="137"/>
      <c r="E69" s="137"/>
      <c r="F69" s="137"/>
      <c r="G69" s="143"/>
      <c r="H69" s="145"/>
      <c r="I69" s="145"/>
      <c r="J69" s="216"/>
      <c r="K69" s="216"/>
      <c r="L69" s="216"/>
      <c r="M69" s="154"/>
      <c r="N69" s="154"/>
      <c r="O69" s="154"/>
      <c r="P69" s="154"/>
      <c r="Q69" s="154"/>
      <c r="R69" s="138"/>
      <c r="S69" s="138"/>
    </row>
    <row r="70" spans="1:25" s="1" customFormat="1" ht="15.75" x14ac:dyDescent="0.25">
      <c r="A70" s="155"/>
      <c r="B70" s="512" t="s">
        <v>20</v>
      </c>
      <c r="C70" s="513"/>
      <c r="D70" s="155">
        <f>SUM(D11:D67)</f>
        <v>0</v>
      </c>
      <c r="E70" s="155">
        <f>SUM(E11:E68)</f>
        <v>49</v>
      </c>
      <c r="F70" s="155">
        <f>SUM(F11:F67)</f>
        <v>9</v>
      </c>
      <c r="G70" s="155">
        <f>SUM(G11:G67)</f>
        <v>0</v>
      </c>
      <c r="H70" s="250">
        <f>SUM(H11:H68)</f>
        <v>156315000000</v>
      </c>
      <c r="I70" s="250">
        <f>SUM(I11:I68)</f>
        <v>155620160000</v>
      </c>
      <c r="J70" s="250">
        <f>SUM(J11:J67)</f>
        <v>141623640000</v>
      </c>
      <c r="K70" s="155">
        <f>SUM(K11:K67)</f>
        <v>0</v>
      </c>
      <c r="L70" s="155">
        <f>SUM(L11:L67)</f>
        <v>0</v>
      </c>
      <c r="M70" s="250">
        <f>SUM(M11:M67)</f>
        <v>10970360000</v>
      </c>
      <c r="N70" s="314">
        <f>SUM(N11:N68)</f>
        <v>52</v>
      </c>
      <c r="O70" s="314">
        <f>SUM(O11:O67)</f>
        <v>0</v>
      </c>
      <c r="P70" s="314">
        <f>SUM(P11:P67)</f>
        <v>6</v>
      </c>
      <c r="Q70" s="314">
        <f>SUM(Q11:Q68)</f>
        <v>0</v>
      </c>
      <c r="R70" s="155">
        <f>SUM(R11:R69)</f>
        <v>58</v>
      </c>
      <c r="S70" s="155">
        <f>SUM(S11:S67)</f>
        <v>0</v>
      </c>
    </row>
    <row r="71" spans="1:25" s="1" customFormat="1" ht="15.75" x14ac:dyDescent="0.25">
      <c r="A71" s="252" t="s">
        <v>100</v>
      </c>
      <c r="B71" s="514" t="s">
        <v>68</v>
      </c>
      <c r="C71" s="515"/>
      <c r="D71" s="143"/>
      <c r="E71" s="143"/>
      <c r="F71" s="143"/>
      <c r="G71" s="143"/>
      <c r="H71" s="139"/>
      <c r="I71" s="139"/>
      <c r="J71" s="239"/>
      <c r="K71" s="240"/>
      <c r="L71" s="240"/>
      <c r="M71" s="241"/>
      <c r="N71" s="239"/>
      <c r="O71" s="239"/>
      <c r="P71" s="239"/>
      <c r="Q71" s="242"/>
      <c r="R71" s="240"/>
      <c r="S71" s="240"/>
    </row>
    <row r="72" spans="1:25" s="1" customFormat="1" ht="110.25" x14ac:dyDescent="0.25">
      <c r="A72" s="124">
        <v>1</v>
      </c>
      <c r="B72" s="162"/>
      <c r="C72" s="163" t="s">
        <v>69</v>
      </c>
      <c r="D72" s="134">
        <v>1</v>
      </c>
      <c r="E72" s="134"/>
      <c r="F72" s="134"/>
      <c r="G72" s="134"/>
      <c r="H72" s="164">
        <v>563682000</v>
      </c>
      <c r="I72" s="164">
        <v>560862500</v>
      </c>
      <c r="J72" s="165">
        <v>535370000</v>
      </c>
      <c r="K72" s="152" t="s">
        <v>93</v>
      </c>
      <c r="L72" s="152" t="s">
        <v>107</v>
      </c>
      <c r="M72" s="153">
        <f>H72-J72</f>
        <v>28312000</v>
      </c>
      <c r="N72" s="153">
        <v>1</v>
      </c>
      <c r="O72" s="154"/>
      <c r="P72" s="153"/>
      <c r="Q72" s="153"/>
      <c r="R72" s="127">
        <v>1</v>
      </c>
      <c r="S72" s="254" t="s">
        <v>119</v>
      </c>
    </row>
    <row r="73" spans="1:25" s="1" customFormat="1" ht="47.25" x14ac:dyDescent="0.25">
      <c r="A73" s="135">
        <v>2</v>
      </c>
      <c r="B73" s="162"/>
      <c r="C73" s="243" t="s">
        <v>103</v>
      </c>
      <c r="D73" s="142"/>
      <c r="E73" s="142"/>
      <c r="F73" s="142">
        <v>1</v>
      </c>
      <c r="G73" s="142"/>
      <c r="H73" s="244">
        <v>300000000</v>
      </c>
      <c r="I73" s="244">
        <v>299900000</v>
      </c>
      <c r="J73" s="172">
        <v>295900000</v>
      </c>
      <c r="K73" s="216" t="s">
        <v>321</v>
      </c>
      <c r="L73" s="216" t="s">
        <v>322</v>
      </c>
      <c r="M73" s="153">
        <f>H73-J73</f>
        <v>4100000</v>
      </c>
      <c r="N73" s="154">
        <v>1</v>
      </c>
      <c r="O73" s="154"/>
      <c r="P73" s="154"/>
      <c r="Q73" s="154"/>
      <c r="R73" s="138">
        <v>1</v>
      </c>
      <c r="S73" s="258" t="s">
        <v>119</v>
      </c>
      <c r="T73" s="305"/>
    </row>
    <row r="74" spans="1:25" s="1" customFormat="1" ht="15.75" x14ac:dyDescent="0.25">
      <c r="A74" s="124"/>
      <c r="B74" s="162"/>
      <c r="C74" s="163"/>
      <c r="D74" s="134"/>
      <c r="E74" s="134"/>
      <c r="F74" s="134"/>
      <c r="G74" s="134"/>
      <c r="H74" s="164"/>
      <c r="I74" s="164"/>
      <c r="J74" s="165"/>
      <c r="K74" s="166"/>
      <c r="L74" s="166"/>
      <c r="M74" s="153"/>
      <c r="N74" s="153"/>
      <c r="O74" s="154"/>
      <c r="P74" s="153"/>
      <c r="Q74" s="153"/>
      <c r="R74" s="127"/>
      <c r="S74" s="127"/>
    </row>
    <row r="75" spans="1:25" s="1" customFormat="1" ht="15.75" x14ac:dyDescent="0.25">
      <c r="A75" s="155"/>
      <c r="B75" s="512" t="s">
        <v>20</v>
      </c>
      <c r="C75" s="513"/>
      <c r="D75" s="155">
        <f>SUM(D72:D74)</f>
        <v>1</v>
      </c>
      <c r="E75" s="155">
        <f t="shared" ref="E75:N75" si="2">SUM(E72:E74)</f>
        <v>0</v>
      </c>
      <c r="F75" s="155">
        <f t="shared" si="2"/>
        <v>1</v>
      </c>
      <c r="G75" s="155">
        <f t="shared" si="2"/>
        <v>0</v>
      </c>
      <c r="H75" s="157">
        <f>SUM(H72:H74)</f>
        <v>863682000</v>
      </c>
      <c r="I75" s="157">
        <f t="shared" si="2"/>
        <v>860762500</v>
      </c>
      <c r="J75" s="157">
        <f t="shared" si="2"/>
        <v>831270000</v>
      </c>
      <c r="K75" s="158">
        <f t="shared" si="2"/>
        <v>0</v>
      </c>
      <c r="L75" s="158">
        <f t="shared" si="2"/>
        <v>0</v>
      </c>
      <c r="M75" s="299">
        <f t="shared" si="2"/>
        <v>32412000</v>
      </c>
      <c r="N75" s="161">
        <f t="shared" si="2"/>
        <v>2</v>
      </c>
      <c r="O75" s="167"/>
      <c r="P75" s="161">
        <f>SUM(P72:P74)</f>
        <v>0</v>
      </c>
      <c r="Q75" s="161">
        <f>SUM(Q72:Q74)</f>
        <v>0</v>
      </c>
      <c r="R75" s="158">
        <f>SUM(R72:R74)</f>
        <v>2</v>
      </c>
      <c r="S75" s="158">
        <f>SUM(S72:S74)</f>
        <v>0</v>
      </c>
    </row>
    <row r="76" spans="1:25" s="66" customFormat="1" ht="15.75" x14ac:dyDescent="0.25">
      <c r="A76" s="252" t="s">
        <v>101</v>
      </c>
      <c r="B76" s="514" t="s">
        <v>95</v>
      </c>
      <c r="C76" s="515"/>
      <c r="D76" s="143"/>
      <c r="E76" s="143"/>
      <c r="F76" s="143"/>
      <c r="G76" s="143"/>
      <c r="H76" s="239"/>
      <c r="I76" s="239"/>
      <c r="J76" s="239"/>
      <c r="K76" s="240"/>
      <c r="L76" s="240"/>
      <c r="M76" s="239"/>
      <c r="N76" s="240"/>
      <c r="O76" s="240"/>
      <c r="P76" s="240"/>
      <c r="Q76" s="242"/>
      <c r="R76" s="240"/>
      <c r="S76" s="240"/>
    </row>
    <row r="77" spans="1:25" ht="63" x14ac:dyDescent="0.25">
      <c r="A77" s="135">
        <v>1</v>
      </c>
      <c r="B77" s="168"/>
      <c r="C77" s="162" t="s">
        <v>96</v>
      </c>
      <c r="D77" s="142">
        <v>1</v>
      </c>
      <c r="E77" s="142"/>
      <c r="F77" s="142"/>
      <c r="G77" s="169"/>
      <c r="H77" s="255">
        <v>300000000</v>
      </c>
      <c r="I77" s="224">
        <v>299700000</v>
      </c>
      <c r="J77" s="225">
        <v>267000000</v>
      </c>
      <c r="K77" s="224" t="s">
        <v>125</v>
      </c>
      <c r="L77" s="259" t="s">
        <v>126</v>
      </c>
      <c r="M77" s="268">
        <f t="shared" ref="M77:M82" si="3">H77-J77</f>
        <v>33000000</v>
      </c>
      <c r="N77" s="226">
        <v>1</v>
      </c>
      <c r="O77" s="226"/>
      <c r="P77" s="226"/>
      <c r="Q77" s="226"/>
      <c r="R77" s="227">
        <v>1</v>
      </c>
      <c r="S77" s="296" t="s">
        <v>119</v>
      </c>
      <c r="T77" s="2"/>
    </row>
    <row r="78" spans="1:25" ht="78.75" x14ac:dyDescent="0.25">
      <c r="A78" s="135">
        <v>2</v>
      </c>
      <c r="B78" s="168"/>
      <c r="C78" s="162" t="s">
        <v>120</v>
      </c>
      <c r="D78" s="142">
        <v>1</v>
      </c>
      <c r="E78" s="142"/>
      <c r="F78" s="142"/>
      <c r="G78" s="169"/>
      <c r="H78" s="255">
        <v>225000000</v>
      </c>
      <c r="I78" s="224">
        <v>225000000</v>
      </c>
      <c r="J78" s="225">
        <v>223110000</v>
      </c>
      <c r="K78" s="313" t="s">
        <v>212</v>
      </c>
      <c r="L78" s="259" t="s">
        <v>213</v>
      </c>
      <c r="M78" s="268">
        <f t="shared" si="3"/>
        <v>1890000</v>
      </c>
      <c r="N78" s="226">
        <v>1</v>
      </c>
      <c r="O78" s="226"/>
      <c r="P78" s="226"/>
      <c r="Q78" s="226"/>
      <c r="R78" s="227">
        <v>1</v>
      </c>
      <c r="S78" s="296" t="s">
        <v>119</v>
      </c>
      <c r="T78" s="2"/>
    </row>
    <row r="79" spans="1:25" ht="110.25" x14ac:dyDescent="0.25">
      <c r="A79" s="135">
        <v>3</v>
      </c>
      <c r="B79" s="168"/>
      <c r="C79" s="162" t="s">
        <v>231</v>
      </c>
      <c r="D79" s="142">
        <v>1</v>
      </c>
      <c r="E79" s="142"/>
      <c r="F79" s="142"/>
      <c r="G79" s="169"/>
      <c r="H79" s="255">
        <v>518000000</v>
      </c>
      <c r="I79" s="224">
        <v>518000000</v>
      </c>
      <c r="J79" s="225">
        <v>441780000</v>
      </c>
      <c r="K79" s="313" t="s">
        <v>282</v>
      </c>
      <c r="L79" s="259" t="s">
        <v>283</v>
      </c>
      <c r="M79" s="268">
        <f t="shared" si="3"/>
        <v>76220000</v>
      </c>
      <c r="N79" s="226">
        <v>1</v>
      </c>
      <c r="O79" s="226"/>
      <c r="P79" s="226"/>
      <c r="Q79" s="226"/>
      <c r="R79" s="227">
        <v>1</v>
      </c>
      <c r="S79" s="296" t="s">
        <v>119</v>
      </c>
      <c r="T79" s="2"/>
    </row>
    <row r="80" spans="1:25" ht="126" x14ac:dyDescent="0.25">
      <c r="A80" s="135">
        <v>4</v>
      </c>
      <c r="B80" s="168"/>
      <c r="C80" s="162" t="s">
        <v>318</v>
      </c>
      <c r="D80" s="142"/>
      <c r="E80" s="142">
        <v>1</v>
      </c>
      <c r="F80" s="142"/>
      <c r="G80" s="169"/>
      <c r="H80" s="255">
        <v>250000000</v>
      </c>
      <c r="I80" s="255">
        <v>250000000</v>
      </c>
      <c r="J80" s="225">
        <v>195900000</v>
      </c>
      <c r="K80" s="313" t="s">
        <v>358</v>
      </c>
      <c r="L80" s="259" t="s">
        <v>359</v>
      </c>
      <c r="M80" s="268">
        <f t="shared" si="3"/>
        <v>54100000</v>
      </c>
      <c r="N80" s="226">
        <v>1</v>
      </c>
      <c r="O80" s="226"/>
      <c r="P80" s="226"/>
      <c r="Q80" s="226"/>
      <c r="R80" s="227">
        <v>1</v>
      </c>
      <c r="S80" s="296" t="s">
        <v>119</v>
      </c>
      <c r="T80" s="2"/>
    </row>
    <row r="81" spans="1:22" ht="47.25" x14ac:dyDescent="0.25">
      <c r="A81" s="135">
        <v>5</v>
      </c>
      <c r="B81" s="168"/>
      <c r="C81" s="162" t="s">
        <v>355</v>
      </c>
      <c r="D81" s="142"/>
      <c r="E81" s="142">
        <v>1</v>
      </c>
      <c r="F81" s="142"/>
      <c r="G81" s="169"/>
      <c r="H81" s="255">
        <v>320000000</v>
      </c>
      <c r="I81" s="224">
        <v>318650000</v>
      </c>
      <c r="J81" s="225">
        <v>240050000</v>
      </c>
      <c r="K81" s="313" t="s">
        <v>452</v>
      </c>
      <c r="L81" s="259" t="s">
        <v>453</v>
      </c>
      <c r="M81" s="268">
        <f t="shared" si="3"/>
        <v>79950000</v>
      </c>
      <c r="N81" s="226">
        <v>1</v>
      </c>
      <c r="O81" s="226"/>
      <c r="P81" s="226"/>
      <c r="Q81" s="226"/>
      <c r="R81" s="227">
        <v>1</v>
      </c>
      <c r="S81" s="296" t="s">
        <v>119</v>
      </c>
      <c r="T81" s="2">
        <v>1</v>
      </c>
    </row>
    <row r="82" spans="1:22" ht="110.25" x14ac:dyDescent="0.25">
      <c r="A82" s="135">
        <v>6</v>
      </c>
      <c r="B82" s="168"/>
      <c r="C82" s="162" t="s">
        <v>419</v>
      </c>
      <c r="D82" s="142"/>
      <c r="E82" s="142">
        <v>1</v>
      </c>
      <c r="F82" s="142"/>
      <c r="G82" s="169"/>
      <c r="H82" s="255">
        <v>390000000</v>
      </c>
      <c r="I82" s="224">
        <v>388240000</v>
      </c>
      <c r="J82" s="225">
        <v>283370000</v>
      </c>
      <c r="K82" s="313" t="s">
        <v>255</v>
      </c>
      <c r="L82" s="259" t="s">
        <v>196</v>
      </c>
      <c r="M82" s="268">
        <f t="shared" si="3"/>
        <v>106630000</v>
      </c>
      <c r="N82" s="226">
        <v>1</v>
      </c>
      <c r="O82" s="226"/>
      <c r="P82" s="226"/>
      <c r="Q82" s="226"/>
      <c r="R82" s="227">
        <v>1</v>
      </c>
      <c r="S82" s="296" t="s">
        <v>119</v>
      </c>
      <c r="T82" s="2"/>
    </row>
    <row r="83" spans="1:22" ht="15.75" x14ac:dyDescent="0.25">
      <c r="A83" s="135"/>
      <c r="B83" s="168"/>
      <c r="C83" s="162"/>
      <c r="D83" s="142"/>
      <c r="E83" s="142"/>
      <c r="F83" s="142"/>
      <c r="G83" s="169"/>
      <c r="H83" s="170"/>
      <c r="I83" s="171"/>
      <c r="J83" s="172"/>
      <c r="K83" s="171"/>
      <c r="L83" s="173"/>
      <c r="M83" s="173"/>
      <c r="N83" s="173"/>
      <c r="O83" s="173"/>
      <c r="P83" s="173"/>
      <c r="Q83" s="173"/>
      <c r="R83" s="135"/>
      <c r="S83" s="143"/>
      <c r="T83" s="2"/>
    </row>
    <row r="84" spans="1:22" ht="15.75" x14ac:dyDescent="0.25">
      <c r="A84" s="222"/>
      <c r="B84" s="512" t="s">
        <v>20</v>
      </c>
      <c r="C84" s="513"/>
      <c r="D84" s="228">
        <f>SUM(D77:D83)</f>
        <v>3</v>
      </c>
      <c r="E84" s="228">
        <f>SUM(E77:E83)</f>
        <v>3</v>
      </c>
      <c r="F84" s="228">
        <f t="shared" ref="F84:S84" si="4">SUM(F77:F83)</f>
        <v>0</v>
      </c>
      <c r="G84" s="228">
        <f t="shared" si="4"/>
        <v>0</v>
      </c>
      <c r="H84" s="229">
        <f>SUM(H77:H83)</f>
        <v>2003000000</v>
      </c>
      <c r="I84" s="229">
        <f>SUM(I77:I83)</f>
        <v>1999590000</v>
      </c>
      <c r="J84" s="229">
        <f>SUM(J77:J83)</f>
        <v>1651210000</v>
      </c>
      <c r="K84" s="405">
        <f>SUM(K77:K83)</f>
        <v>0</v>
      </c>
      <c r="L84" s="228">
        <f t="shared" si="4"/>
        <v>0</v>
      </c>
      <c r="M84" s="298">
        <f>SUM(M77:M83)</f>
        <v>351790000</v>
      </c>
      <c r="N84" s="405">
        <f>SUM(N77:N83)</f>
        <v>6</v>
      </c>
      <c r="O84" s="228">
        <f t="shared" si="4"/>
        <v>0</v>
      </c>
      <c r="P84" s="228">
        <f t="shared" si="4"/>
        <v>0</v>
      </c>
      <c r="Q84" s="228">
        <f t="shared" si="4"/>
        <v>0</v>
      </c>
      <c r="R84" s="228">
        <f t="shared" si="4"/>
        <v>6</v>
      </c>
      <c r="S84" s="228">
        <f t="shared" si="4"/>
        <v>0</v>
      </c>
      <c r="T84" s="2"/>
    </row>
    <row r="85" spans="1:22" ht="15.75" x14ac:dyDescent="0.25">
      <c r="A85" s="253" t="s">
        <v>108</v>
      </c>
      <c r="B85" s="518" t="s">
        <v>109</v>
      </c>
      <c r="C85" s="519"/>
      <c r="D85" s="245"/>
      <c r="E85" s="245"/>
      <c r="F85" s="245"/>
      <c r="G85" s="246"/>
      <c r="H85" s="171"/>
      <c r="I85" s="171"/>
      <c r="J85" s="172"/>
      <c r="K85" s="171"/>
      <c r="L85" s="173"/>
      <c r="M85" s="173"/>
      <c r="N85" s="173"/>
      <c r="O85" s="173"/>
      <c r="P85" s="173"/>
      <c r="Q85" s="173"/>
      <c r="R85" s="135"/>
      <c r="S85" s="143"/>
      <c r="T85" s="2"/>
    </row>
    <row r="86" spans="1:22" ht="78.75" x14ac:dyDescent="0.25">
      <c r="A86" s="135">
        <v>1</v>
      </c>
      <c r="B86" s="223"/>
      <c r="C86" s="216" t="s">
        <v>110</v>
      </c>
      <c r="D86" s="245"/>
      <c r="E86" s="245"/>
      <c r="F86" s="245"/>
      <c r="G86" s="246">
        <v>1</v>
      </c>
      <c r="H86" s="171">
        <v>460000000</v>
      </c>
      <c r="I86" s="171" t="s">
        <v>70</v>
      </c>
      <c r="J86" s="172">
        <v>301118000</v>
      </c>
      <c r="K86" s="294" t="s">
        <v>161</v>
      </c>
      <c r="L86" s="295" t="s">
        <v>162</v>
      </c>
      <c r="M86" s="173">
        <f>H86-J86</f>
        <v>158882000</v>
      </c>
      <c r="N86" s="173">
        <v>1</v>
      </c>
      <c r="O86" s="173"/>
      <c r="P86" s="173"/>
      <c r="Q86" s="173"/>
      <c r="R86" s="135">
        <v>1</v>
      </c>
      <c r="S86" s="258" t="s">
        <v>119</v>
      </c>
      <c r="T86" s="2"/>
    </row>
    <row r="87" spans="1:22" ht="47.25" x14ac:dyDescent="0.25">
      <c r="A87" s="135">
        <v>2</v>
      </c>
      <c r="B87" s="223"/>
      <c r="C87" s="216" t="s">
        <v>131</v>
      </c>
      <c r="D87" s="245">
        <v>1</v>
      </c>
      <c r="E87" s="245"/>
      <c r="F87" s="245"/>
      <c r="G87" s="246"/>
      <c r="H87" s="171">
        <v>1050000000</v>
      </c>
      <c r="I87" s="171">
        <v>1039000000</v>
      </c>
      <c r="J87" s="172">
        <v>1016400000</v>
      </c>
      <c r="K87" s="294" t="s">
        <v>186</v>
      </c>
      <c r="L87" s="307" t="s">
        <v>187</v>
      </c>
      <c r="M87" s="173">
        <f>H87-J87</f>
        <v>33600000</v>
      </c>
      <c r="N87" s="173">
        <v>1</v>
      </c>
      <c r="O87" s="173"/>
      <c r="P87" s="173"/>
      <c r="Q87" s="173"/>
      <c r="R87" s="135">
        <v>1</v>
      </c>
      <c r="S87" s="258" t="s">
        <v>119</v>
      </c>
      <c r="T87" s="2"/>
    </row>
    <row r="88" spans="1:22" ht="47.25" x14ac:dyDescent="0.25">
      <c r="A88" s="477">
        <v>3</v>
      </c>
      <c r="B88" s="478"/>
      <c r="C88" s="479" t="s">
        <v>371</v>
      </c>
      <c r="D88" s="480">
        <v>1</v>
      </c>
      <c r="E88" s="480"/>
      <c r="F88" s="480"/>
      <c r="G88" s="481"/>
      <c r="H88" s="482">
        <v>2000000000</v>
      </c>
      <c r="I88" s="482">
        <v>1925000000</v>
      </c>
      <c r="J88" s="483"/>
      <c r="K88" s="484"/>
      <c r="L88" s="485"/>
      <c r="M88" s="486"/>
      <c r="N88" s="486">
        <v>1</v>
      </c>
      <c r="O88" s="486"/>
      <c r="P88" s="486"/>
      <c r="Q88" s="486"/>
      <c r="R88" s="477">
        <v>1</v>
      </c>
      <c r="S88" s="487" t="s">
        <v>460</v>
      </c>
      <c r="T88" s="2"/>
      <c r="V88" s="2">
        <v>1</v>
      </c>
    </row>
    <row r="89" spans="1:22" ht="15.75" x14ac:dyDescent="0.25">
      <c r="A89" s="222"/>
      <c r="B89" s="247"/>
      <c r="C89" s="248"/>
      <c r="D89" s="249">
        <f t="shared" ref="D89:R89" si="5">SUM(D86:D88)</f>
        <v>2</v>
      </c>
      <c r="E89" s="249">
        <f t="shared" si="5"/>
        <v>0</v>
      </c>
      <c r="F89" s="249">
        <f t="shared" si="5"/>
        <v>0</v>
      </c>
      <c r="G89" s="249">
        <f t="shared" si="5"/>
        <v>1</v>
      </c>
      <c r="H89" s="251">
        <f>SUM(H86:H88)</f>
        <v>3510000000</v>
      </c>
      <c r="I89" s="251">
        <f t="shared" si="5"/>
        <v>2964000000</v>
      </c>
      <c r="J89" s="251">
        <f t="shared" si="5"/>
        <v>1317518000</v>
      </c>
      <c r="K89" s="249">
        <f t="shared" si="5"/>
        <v>0</v>
      </c>
      <c r="L89" s="249">
        <f t="shared" si="5"/>
        <v>0</v>
      </c>
      <c r="M89" s="297">
        <f t="shared" si="5"/>
        <v>192482000</v>
      </c>
      <c r="N89" s="249">
        <f t="shared" si="5"/>
        <v>3</v>
      </c>
      <c r="O89" s="249">
        <f t="shared" si="5"/>
        <v>0</v>
      </c>
      <c r="P89" s="249">
        <f t="shared" si="5"/>
        <v>0</v>
      </c>
      <c r="Q89" s="249">
        <f t="shared" si="5"/>
        <v>0</v>
      </c>
      <c r="R89" s="249">
        <f t="shared" si="5"/>
        <v>3</v>
      </c>
      <c r="S89" s="222"/>
      <c r="T89" s="2"/>
    </row>
    <row r="90" spans="1:22" ht="15.75" x14ac:dyDescent="0.25">
      <c r="A90" s="253" t="s">
        <v>136</v>
      </c>
      <c r="B90" s="518" t="s">
        <v>135</v>
      </c>
      <c r="C90" s="519"/>
      <c r="D90" s="245"/>
      <c r="E90" s="245"/>
      <c r="F90" s="245"/>
      <c r="G90" s="246"/>
      <c r="H90" s="171"/>
      <c r="I90" s="171"/>
      <c r="J90" s="172"/>
      <c r="K90" s="171"/>
      <c r="L90" s="173"/>
      <c r="M90" s="173"/>
      <c r="N90" s="173"/>
      <c r="O90" s="173"/>
      <c r="P90" s="173"/>
      <c r="Q90" s="173"/>
      <c r="R90" s="135"/>
      <c r="S90" s="143"/>
      <c r="T90" s="2"/>
    </row>
    <row r="91" spans="1:22" ht="78.75" x14ac:dyDescent="0.25">
      <c r="A91" s="135">
        <v>1</v>
      </c>
      <c r="B91" s="223"/>
      <c r="C91" s="216" t="s">
        <v>137</v>
      </c>
      <c r="D91" s="245"/>
      <c r="E91" s="245"/>
      <c r="F91" s="245">
        <v>1</v>
      </c>
      <c r="G91" s="246"/>
      <c r="H91" s="171">
        <v>130640000</v>
      </c>
      <c r="I91" s="171">
        <v>100110000</v>
      </c>
      <c r="J91" s="172">
        <v>99822000</v>
      </c>
      <c r="K91" s="294" t="s">
        <v>169</v>
      </c>
      <c r="L91" s="295" t="s">
        <v>170</v>
      </c>
      <c r="M91" s="173">
        <f t="shared" ref="M91:M97" si="6">H91-J91</f>
        <v>30818000</v>
      </c>
      <c r="N91" s="173">
        <v>1</v>
      </c>
      <c r="O91" s="173"/>
      <c r="P91" s="173"/>
      <c r="Q91" s="173"/>
      <c r="R91" s="135">
        <v>1</v>
      </c>
      <c r="S91" s="258" t="s">
        <v>119</v>
      </c>
      <c r="T91" s="2"/>
    </row>
    <row r="92" spans="1:22" ht="63" x14ac:dyDescent="0.25">
      <c r="A92" s="135">
        <v>2</v>
      </c>
      <c r="B92" s="223"/>
      <c r="C92" s="216" t="s">
        <v>138</v>
      </c>
      <c r="D92" s="245"/>
      <c r="E92" s="245">
        <v>1</v>
      </c>
      <c r="F92" s="245"/>
      <c r="G92" s="246"/>
      <c r="H92" s="171">
        <v>4000000000</v>
      </c>
      <c r="I92" s="171">
        <v>3939800000</v>
      </c>
      <c r="J92" s="172">
        <v>3561656000</v>
      </c>
      <c r="K92" s="294" t="s">
        <v>209</v>
      </c>
      <c r="L92" s="295" t="s">
        <v>210</v>
      </c>
      <c r="M92" s="173">
        <f t="shared" si="6"/>
        <v>438344000</v>
      </c>
      <c r="N92" s="173">
        <v>1</v>
      </c>
      <c r="O92" s="173"/>
      <c r="P92" s="173"/>
      <c r="Q92" s="173"/>
      <c r="R92" s="135">
        <v>1</v>
      </c>
      <c r="S92" s="258" t="s">
        <v>119</v>
      </c>
      <c r="T92" s="2"/>
    </row>
    <row r="93" spans="1:22" ht="78.75" x14ac:dyDescent="0.25">
      <c r="A93" s="135">
        <v>3</v>
      </c>
      <c r="B93" s="223"/>
      <c r="C93" s="216" t="s">
        <v>179</v>
      </c>
      <c r="D93" s="245"/>
      <c r="E93" s="245">
        <v>1</v>
      </c>
      <c r="F93" s="245"/>
      <c r="G93" s="246"/>
      <c r="H93" s="171">
        <v>1610000000</v>
      </c>
      <c r="I93" s="171">
        <v>1610000000</v>
      </c>
      <c r="J93" s="172">
        <v>1424652000</v>
      </c>
      <c r="K93" s="294" t="s">
        <v>205</v>
      </c>
      <c r="L93" s="295" t="s">
        <v>206</v>
      </c>
      <c r="M93" s="173">
        <f t="shared" si="6"/>
        <v>185348000</v>
      </c>
      <c r="N93" s="173">
        <v>1</v>
      </c>
      <c r="O93" s="173"/>
      <c r="P93" s="173"/>
      <c r="Q93" s="173"/>
      <c r="R93" s="135">
        <v>1</v>
      </c>
      <c r="S93" s="258" t="s">
        <v>119</v>
      </c>
      <c r="T93" s="2"/>
    </row>
    <row r="94" spans="1:22" ht="47.25" x14ac:dyDescent="0.25">
      <c r="A94" s="135">
        <v>4</v>
      </c>
      <c r="B94" s="223"/>
      <c r="C94" s="216" t="s">
        <v>181</v>
      </c>
      <c r="D94" s="245"/>
      <c r="E94" s="245">
        <v>1</v>
      </c>
      <c r="F94" s="245"/>
      <c r="G94" s="246"/>
      <c r="H94" s="171">
        <v>1650000000</v>
      </c>
      <c r="I94" s="171">
        <v>1650000000</v>
      </c>
      <c r="J94" s="172">
        <v>1444406000</v>
      </c>
      <c r="K94" s="171" t="s">
        <v>223</v>
      </c>
      <c r="L94" s="307" t="s">
        <v>224</v>
      </c>
      <c r="M94" s="173">
        <f t="shared" si="6"/>
        <v>205594000</v>
      </c>
      <c r="N94" s="173">
        <v>1</v>
      </c>
      <c r="O94" s="173"/>
      <c r="P94" s="173"/>
      <c r="Q94" s="173"/>
      <c r="R94" s="135">
        <v>1</v>
      </c>
      <c r="S94" s="258" t="s">
        <v>119</v>
      </c>
      <c r="T94" s="2"/>
    </row>
    <row r="95" spans="1:22" ht="47.25" x14ac:dyDescent="0.25">
      <c r="A95" s="135">
        <v>5</v>
      </c>
      <c r="B95" s="223"/>
      <c r="C95" s="216" t="s">
        <v>317</v>
      </c>
      <c r="D95" s="245"/>
      <c r="E95" s="245">
        <v>1</v>
      </c>
      <c r="F95" s="245"/>
      <c r="G95" s="246"/>
      <c r="H95" s="171">
        <v>928500000</v>
      </c>
      <c r="I95" s="171">
        <v>928500000</v>
      </c>
      <c r="J95" s="172">
        <v>823913000</v>
      </c>
      <c r="K95" s="294" t="s">
        <v>375</v>
      </c>
      <c r="L95" s="307" t="s">
        <v>376</v>
      </c>
      <c r="M95" s="173">
        <f t="shared" si="6"/>
        <v>104587000</v>
      </c>
      <c r="N95" s="173">
        <v>1</v>
      </c>
      <c r="O95" s="173"/>
      <c r="P95" s="173"/>
      <c r="Q95" s="173"/>
      <c r="R95" s="135">
        <v>1</v>
      </c>
      <c r="S95" s="258" t="s">
        <v>119</v>
      </c>
      <c r="T95" s="2"/>
    </row>
    <row r="96" spans="1:22" ht="63" x14ac:dyDescent="0.25">
      <c r="A96" s="135">
        <v>6</v>
      </c>
      <c r="B96" s="223"/>
      <c r="C96" s="216" t="s">
        <v>309</v>
      </c>
      <c r="D96" s="245"/>
      <c r="E96" s="245">
        <v>1</v>
      </c>
      <c r="F96" s="245"/>
      <c r="G96" s="246"/>
      <c r="H96" s="171">
        <v>815000000</v>
      </c>
      <c r="I96" s="171">
        <v>815000000</v>
      </c>
      <c r="J96" s="172">
        <v>723610000</v>
      </c>
      <c r="K96" s="294" t="s">
        <v>360</v>
      </c>
      <c r="L96" s="307" t="s">
        <v>361</v>
      </c>
      <c r="M96" s="173">
        <f t="shared" si="6"/>
        <v>91390000</v>
      </c>
      <c r="N96" s="173">
        <v>1</v>
      </c>
      <c r="O96" s="173"/>
      <c r="P96" s="173"/>
      <c r="Q96" s="173"/>
      <c r="R96" s="135">
        <v>1</v>
      </c>
      <c r="S96" s="258" t="s">
        <v>119</v>
      </c>
      <c r="T96" s="2"/>
    </row>
    <row r="97" spans="1:20" ht="63" x14ac:dyDescent="0.25">
      <c r="A97" s="135">
        <v>7</v>
      </c>
      <c r="B97" s="223"/>
      <c r="C97" s="216" t="s">
        <v>311</v>
      </c>
      <c r="D97" s="245"/>
      <c r="E97" s="245">
        <v>1</v>
      </c>
      <c r="F97" s="245"/>
      <c r="G97" s="246"/>
      <c r="H97" s="171">
        <v>500000000</v>
      </c>
      <c r="I97" s="171">
        <v>500000000</v>
      </c>
      <c r="J97" s="172">
        <v>452068000</v>
      </c>
      <c r="K97" s="171" t="s">
        <v>410</v>
      </c>
      <c r="L97" s="307" t="s">
        <v>411</v>
      </c>
      <c r="M97" s="173">
        <f t="shared" si="6"/>
        <v>47932000</v>
      </c>
      <c r="N97" s="173">
        <v>1</v>
      </c>
      <c r="O97" s="173"/>
      <c r="P97" s="173"/>
      <c r="Q97" s="173"/>
      <c r="R97" s="135">
        <v>1</v>
      </c>
      <c r="S97" s="258" t="s">
        <v>119</v>
      </c>
      <c r="T97" s="2"/>
    </row>
    <row r="98" spans="1:20" ht="110.25" x14ac:dyDescent="0.25">
      <c r="A98" s="135">
        <v>8</v>
      </c>
      <c r="B98" s="223"/>
      <c r="C98" s="216" t="s">
        <v>333</v>
      </c>
      <c r="D98" s="245"/>
      <c r="E98" s="245">
        <v>1</v>
      </c>
      <c r="F98" s="245"/>
      <c r="G98" s="246"/>
      <c r="H98" s="171">
        <v>500000000</v>
      </c>
      <c r="I98" s="171">
        <v>500000000</v>
      </c>
      <c r="J98" s="172">
        <v>421960000</v>
      </c>
      <c r="K98" s="294" t="s">
        <v>372</v>
      </c>
      <c r="L98" s="295" t="s">
        <v>373</v>
      </c>
      <c r="M98" s="173">
        <f>H98-J98</f>
        <v>78040000</v>
      </c>
      <c r="N98" s="173">
        <v>1</v>
      </c>
      <c r="O98" s="173"/>
      <c r="P98" s="173"/>
      <c r="Q98" s="173"/>
      <c r="R98" s="135">
        <v>1</v>
      </c>
      <c r="S98" s="258" t="s">
        <v>119</v>
      </c>
      <c r="T98" s="2"/>
    </row>
    <row r="99" spans="1:20" ht="47.25" x14ac:dyDescent="0.25">
      <c r="A99" s="135">
        <v>9</v>
      </c>
      <c r="B99" s="473" t="s">
        <v>461</v>
      </c>
      <c r="C99" s="216" t="s">
        <v>462</v>
      </c>
      <c r="D99" s="245">
        <v>1</v>
      </c>
      <c r="E99" s="245"/>
      <c r="F99" s="245"/>
      <c r="G99" s="246"/>
      <c r="H99" s="171">
        <v>1731000000</v>
      </c>
      <c r="I99" s="171">
        <v>1730718128</v>
      </c>
      <c r="J99" s="172">
        <v>1552675000</v>
      </c>
      <c r="K99" s="294" t="s">
        <v>472</v>
      </c>
      <c r="L99" s="295" t="s">
        <v>473</v>
      </c>
      <c r="M99" s="173">
        <f>H99-J99</f>
        <v>178325000</v>
      </c>
      <c r="N99" s="173">
        <v>1</v>
      </c>
      <c r="O99" s="173"/>
      <c r="P99" s="173"/>
      <c r="Q99" s="173"/>
      <c r="R99" s="135">
        <v>1</v>
      </c>
      <c r="S99" s="258" t="s">
        <v>119</v>
      </c>
      <c r="T99" s="2"/>
    </row>
    <row r="100" spans="1:20" ht="47.25" x14ac:dyDescent="0.25">
      <c r="A100" s="135">
        <v>10</v>
      </c>
      <c r="B100" s="223"/>
      <c r="C100" s="216" t="s">
        <v>418</v>
      </c>
      <c r="D100" s="245">
        <v>1</v>
      </c>
      <c r="E100" s="245"/>
      <c r="F100" s="245"/>
      <c r="G100" s="246"/>
      <c r="H100" s="171">
        <v>1082060000</v>
      </c>
      <c r="I100" s="171">
        <v>1082048000</v>
      </c>
      <c r="J100" s="172">
        <v>1042107000</v>
      </c>
      <c r="K100" s="294" t="s">
        <v>444</v>
      </c>
      <c r="L100" s="295" t="s">
        <v>445</v>
      </c>
      <c r="M100" s="173">
        <f>H100-J100</f>
        <v>39953000</v>
      </c>
      <c r="N100" s="173">
        <v>1</v>
      </c>
      <c r="O100" s="173"/>
      <c r="P100" s="173"/>
      <c r="Q100" s="173"/>
      <c r="R100" s="135">
        <v>1</v>
      </c>
      <c r="S100" s="258" t="s">
        <v>119</v>
      </c>
      <c r="T100" s="2"/>
    </row>
    <row r="101" spans="1:20" ht="126" x14ac:dyDescent="0.25">
      <c r="A101" s="135">
        <v>11</v>
      </c>
      <c r="B101" s="473" t="s">
        <v>461</v>
      </c>
      <c r="C101" s="216" t="s">
        <v>426</v>
      </c>
      <c r="D101" s="245">
        <v>1</v>
      </c>
      <c r="E101" s="245"/>
      <c r="F101" s="245"/>
      <c r="G101" s="246"/>
      <c r="H101" s="171">
        <v>426640000</v>
      </c>
      <c r="I101" s="171">
        <v>426640000</v>
      </c>
      <c r="J101" s="172">
        <v>425150000</v>
      </c>
      <c r="K101" s="294" t="s">
        <v>468</v>
      </c>
      <c r="L101" s="295" t="s">
        <v>474</v>
      </c>
      <c r="M101" s="173">
        <f>H101-J101</f>
        <v>1490000</v>
      </c>
      <c r="N101" s="173">
        <v>1</v>
      </c>
      <c r="O101" s="173"/>
      <c r="P101" s="173"/>
      <c r="Q101" s="173"/>
      <c r="R101" s="135">
        <v>1</v>
      </c>
      <c r="S101" s="258" t="s">
        <v>119</v>
      </c>
      <c r="T101" s="2"/>
    </row>
    <row r="102" spans="1:20" ht="15.75" x14ac:dyDescent="0.25">
      <c r="A102" s="135"/>
      <c r="B102" s="223"/>
      <c r="C102" s="216"/>
      <c r="D102" s="245"/>
      <c r="E102" s="245"/>
      <c r="F102" s="245"/>
      <c r="G102" s="246"/>
      <c r="H102" s="171"/>
      <c r="I102" s="171"/>
      <c r="J102" s="172"/>
      <c r="K102" s="171"/>
      <c r="L102" s="173"/>
      <c r="M102" s="173"/>
      <c r="N102" s="173"/>
      <c r="O102" s="173"/>
      <c r="P102" s="173"/>
      <c r="Q102" s="173"/>
      <c r="R102" s="135"/>
      <c r="S102" s="138"/>
      <c r="T102" s="2"/>
    </row>
    <row r="103" spans="1:20" ht="15.75" x14ac:dyDescent="0.25">
      <c r="A103" s="222"/>
      <c r="B103" s="247"/>
      <c r="C103" s="248"/>
      <c r="D103" s="302">
        <f>SUM(D91:D102)</f>
        <v>3</v>
      </c>
      <c r="E103" s="302">
        <f>SUM(E91:E102)</f>
        <v>7</v>
      </c>
      <c r="F103" s="302">
        <f t="shared" ref="F103:S103" si="7">SUM(F91:F102)</f>
        <v>1</v>
      </c>
      <c r="G103" s="302">
        <f t="shared" si="7"/>
        <v>0</v>
      </c>
      <c r="H103" s="229">
        <f t="shared" si="7"/>
        <v>13373840000</v>
      </c>
      <c r="I103" s="229">
        <f t="shared" si="7"/>
        <v>13282816128</v>
      </c>
      <c r="J103" s="229">
        <f t="shared" si="7"/>
        <v>11972019000</v>
      </c>
      <c r="K103" s="302">
        <f t="shared" si="7"/>
        <v>0</v>
      </c>
      <c r="L103" s="302">
        <f t="shared" si="7"/>
        <v>0</v>
      </c>
      <c r="M103" s="229">
        <f t="shared" si="7"/>
        <v>1401821000</v>
      </c>
      <c r="N103" s="302">
        <f t="shared" si="7"/>
        <v>11</v>
      </c>
      <c r="O103" s="302">
        <f t="shared" si="7"/>
        <v>0</v>
      </c>
      <c r="P103" s="302">
        <f t="shared" si="7"/>
        <v>0</v>
      </c>
      <c r="Q103" s="302">
        <f t="shared" si="7"/>
        <v>0</v>
      </c>
      <c r="R103" s="302">
        <f t="shared" si="7"/>
        <v>11</v>
      </c>
      <c r="S103" s="302">
        <f t="shared" si="7"/>
        <v>0</v>
      </c>
      <c r="T103" s="2"/>
    </row>
    <row r="104" spans="1:20" ht="15.75" x14ac:dyDescent="0.25">
      <c r="A104" s="253" t="s">
        <v>156</v>
      </c>
      <c r="B104" s="518" t="s">
        <v>144</v>
      </c>
      <c r="C104" s="519"/>
      <c r="D104" s="245"/>
      <c r="E104" s="245"/>
      <c r="F104" s="245"/>
      <c r="G104" s="246"/>
      <c r="H104" s="171"/>
      <c r="I104" s="171"/>
      <c r="J104" s="172"/>
      <c r="K104" s="171"/>
      <c r="L104" s="173"/>
      <c r="M104" s="173"/>
      <c r="N104" s="173"/>
      <c r="O104" s="173"/>
      <c r="P104" s="173"/>
      <c r="Q104" s="173"/>
      <c r="R104" s="135"/>
      <c r="S104" s="138"/>
      <c r="T104" s="2"/>
    </row>
    <row r="105" spans="1:20" ht="47.25" x14ac:dyDescent="0.25">
      <c r="A105" s="135">
        <v>1</v>
      </c>
      <c r="B105" s="223"/>
      <c r="C105" s="216" t="s">
        <v>164</v>
      </c>
      <c r="D105" s="245"/>
      <c r="E105" s="245"/>
      <c r="F105" s="245">
        <v>1</v>
      </c>
      <c r="G105" s="246"/>
      <c r="H105" s="171">
        <v>550000000</v>
      </c>
      <c r="I105" s="171">
        <v>549986000</v>
      </c>
      <c r="J105" s="172">
        <v>528000000</v>
      </c>
      <c r="K105" s="294" t="s">
        <v>117</v>
      </c>
      <c r="L105" s="307" t="s">
        <v>118</v>
      </c>
      <c r="M105" s="173">
        <f>H105-J105</f>
        <v>22000000</v>
      </c>
      <c r="N105" s="173">
        <v>1</v>
      </c>
      <c r="O105" s="173"/>
      <c r="P105" s="173"/>
      <c r="Q105" s="173"/>
      <c r="R105" s="135">
        <v>1</v>
      </c>
      <c r="S105" s="258" t="s">
        <v>119</v>
      </c>
      <c r="T105" s="2"/>
    </row>
    <row r="106" spans="1:20" ht="47.25" x14ac:dyDescent="0.25">
      <c r="A106" s="135">
        <v>2</v>
      </c>
      <c r="B106" s="223"/>
      <c r="C106" s="216" t="s">
        <v>182</v>
      </c>
      <c r="D106" s="245"/>
      <c r="E106" s="245">
        <v>1</v>
      </c>
      <c r="F106" s="245"/>
      <c r="G106" s="246"/>
      <c r="H106" s="171">
        <v>24000000000</v>
      </c>
      <c r="I106" s="171">
        <v>24000000000</v>
      </c>
      <c r="J106" s="172">
        <v>21948100000</v>
      </c>
      <c r="K106" s="294" t="s">
        <v>273</v>
      </c>
      <c r="L106" s="307" t="s">
        <v>274</v>
      </c>
      <c r="M106" s="173">
        <f>H106-J106</f>
        <v>2051900000</v>
      </c>
      <c r="N106" s="173">
        <v>1</v>
      </c>
      <c r="O106" s="173"/>
      <c r="P106" s="173"/>
      <c r="Q106" s="173"/>
      <c r="R106" s="135">
        <v>1</v>
      </c>
      <c r="S106" s="258" t="s">
        <v>119</v>
      </c>
      <c r="T106" s="2"/>
    </row>
    <row r="107" spans="1:20" ht="63" x14ac:dyDescent="0.25">
      <c r="A107" s="135">
        <v>3</v>
      </c>
      <c r="B107" s="223"/>
      <c r="C107" s="216" t="s">
        <v>253</v>
      </c>
      <c r="D107" s="245"/>
      <c r="E107" s="245">
        <v>1</v>
      </c>
      <c r="F107" s="245"/>
      <c r="G107" s="246"/>
      <c r="H107" s="171">
        <v>367500000</v>
      </c>
      <c r="I107" s="171">
        <v>365000000</v>
      </c>
      <c r="J107" s="172">
        <v>262427000</v>
      </c>
      <c r="K107" s="294" t="s">
        <v>276</v>
      </c>
      <c r="L107" s="307" t="s">
        <v>277</v>
      </c>
      <c r="M107" s="173">
        <f>H107-J107</f>
        <v>105073000</v>
      </c>
      <c r="N107" s="173">
        <v>1</v>
      </c>
      <c r="O107" s="173"/>
      <c r="P107" s="173"/>
      <c r="Q107" s="173"/>
      <c r="R107" s="135">
        <v>1</v>
      </c>
      <c r="S107" s="258" t="s">
        <v>119</v>
      </c>
      <c r="T107" s="2"/>
    </row>
    <row r="108" spans="1:20" ht="15.75" x14ac:dyDescent="0.25">
      <c r="A108" s="135"/>
      <c r="B108" s="223"/>
      <c r="C108" s="216"/>
      <c r="D108" s="245"/>
      <c r="E108" s="245"/>
      <c r="F108" s="245"/>
      <c r="G108" s="246"/>
      <c r="H108" s="171"/>
      <c r="I108" s="171"/>
      <c r="J108" s="172"/>
      <c r="K108" s="171"/>
      <c r="L108" s="173"/>
      <c r="M108" s="173"/>
      <c r="N108" s="173"/>
      <c r="O108" s="173"/>
      <c r="P108" s="173"/>
      <c r="Q108" s="173"/>
      <c r="R108" s="135"/>
      <c r="S108" s="138"/>
      <c r="T108" s="2"/>
    </row>
    <row r="109" spans="1:20" ht="15.75" x14ac:dyDescent="0.25">
      <c r="A109" s="222"/>
      <c r="B109" s="247"/>
      <c r="C109" s="248"/>
      <c r="D109" s="251">
        <f t="shared" ref="D109:S109" si="8">SUM(D105:D108)</f>
        <v>0</v>
      </c>
      <c r="E109" s="251">
        <f t="shared" si="8"/>
        <v>2</v>
      </c>
      <c r="F109" s="251">
        <f t="shared" si="8"/>
        <v>1</v>
      </c>
      <c r="G109" s="251">
        <f t="shared" si="8"/>
        <v>0</v>
      </c>
      <c r="H109" s="251">
        <f>SUM(H105:H108)</f>
        <v>24917500000</v>
      </c>
      <c r="I109" s="251">
        <f>SUM(I105:I108)</f>
        <v>24914986000</v>
      </c>
      <c r="J109" s="251">
        <f>SUM(J105:J108)</f>
        <v>22738527000</v>
      </c>
      <c r="K109" s="251">
        <f t="shared" si="8"/>
        <v>0</v>
      </c>
      <c r="L109" s="251">
        <f t="shared" si="8"/>
        <v>0</v>
      </c>
      <c r="M109" s="251">
        <f>SUM(M105:M108)</f>
        <v>2178973000</v>
      </c>
      <c r="N109" s="251">
        <f t="shared" si="8"/>
        <v>3</v>
      </c>
      <c r="O109" s="251">
        <f t="shared" si="8"/>
        <v>0</v>
      </c>
      <c r="P109" s="251">
        <f t="shared" si="8"/>
        <v>0</v>
      </c>
      <c r="Q109" s="251">
        <f t="shared" si="8"/>
        <v>0</v>
      </c>
      <c r="R109" s="251">
        <f t="shared" si="8"/>
        <v>3</v>
      </c>
      <c r="S109" s="251">
        <f t="shared" si="8"/>
        <v>0</v>
      </c>
      <c r="T109" s="2"/>
    </row>
    <row r="110" spans="1:20" ht="15.75" x14ac:dyDescent="0.25">
      <c r="A110" s="253" t="s">
        <v>188</v>
      </c>
      <c r="B110" s="516" t="s">
        <v>189</v>
      </c>
      <c r="C110" s="517"/>
      <c r="D110" s="245"/>
      <c r="E110" s="245"/>
      <c r="F110" s="245"/>
      <c r="G110" s="246"/>
      <c r="H110" s="171"/>
      <c r="I110" s="171"/>
      <c r="J110" s="172"/>
      <c r="K110" s="171"/>
      <c r="L110" s="173"/>
      <c r="M110" s="173"/>
      <c r="N110" s="173"/>
      <c r="O110" s="173"/>
      <c r="P110" s="173"/>
      <c r="Q110" s="173"/>
      <c r="R110" s="135"/>
      <c r="S110" s="138"/>
      <c r="T110" s="2"/>
    </row>
    <row r="111" spans="1:20" ht="94.5" x14ac:dyDescent="0.25">
      <c r="A111" s="135">
        <v>1</v>
      </c>
      <c r="B111" s="223"/>
      <c r="C111" s="216" t="s">
        <v>190</v>
      </c>
      <c r="D111" s="245"/>
      <c r="E111" s="245">
        <v>1</v>
      </c>
      <c r="F111" s="245"/>
      <c r="G111" s="246"/>
      <c r="H111" s="171">
        <v>600000000</v>
      </c>
      <c r="I111" s="171">
        <v>600000000</v>
      </c>
      <c r="J111" s="172">
        <v>517860000</v>
      </c>
      <c r="K111" s="294" t="s">
        <v>239</v>
      </c>
      <c r="L111" s="295" t="s">
        <v>240</v>
      </c>
      <c r="M111" s="173">
        <f>H111-J111</f>
        <v>82140000</v>
      </c>
      <c r="N111" s="173"/>
      <c r="O111" s="173"/>
      <c r="P111" s="173">
        <v>1</v>
      </c>
      <c r="Q111" s="173"/>
      <c r="R111" s="135">
        <v>1</v>
      </c>
      <c r="S111" s="258" t="s">
        <v>119</v>
      </c>
      <c r="T111" s="2"/>
    </row>
    <row r="112" spans="1:20" ht="94.5" x14ac:dyDescent="0.25">
      <c r="A112" s="135">
        <v>2</v>
      </c>
      <c r="B112" s="223"/>
      <c r="C112" s="216" t="s">
        <v>220</v>
      </c>
      <c r="D112" s="245"/>
      <c r="E112" s="245"/>
      <c r="F112" s="245">
        <v>1</v>
      </c>
      <c r="G112" s="246"/>
      <c r="H112" s="171">
        <v>100000000</v>
      </c>
      <c r="I112" s="171">
        <v>100000000</v>
      </c>
      <c r="J112" s="172">
        <v>99258500</v>
      </c>
      <c r="K112" s="294" t="s">
        <v>263</v>
      </c>
      <c r="L112" s="295" t="s">
        <v>264</v>
      </c>
      <c r="M112" s="173">
        <f>H112-J112</f>
        <v>741500</v>
      </c>
      <c r="N112" s="173"/>
      <c r="O112" s="173">
        <v>1</v>
      </c>
      <c r="P112" s="173"/>
      <c r="Q112" s="173"/>
      <c r="R112" s="135">
        <v>1</v>
      </c>
      <c r="S112" s="258" t="s">
        <v>119</v>
      </c>
      <c r="T112" s="2"/>
    </row>
    <row r="113" spans="1:20" ht="47.25" x14ac:dyDescent="0.25">
      <c r="A113" s="135">
        <v>3</v>
      </c>
      <c r="B113" s="223"/>
      <c r="C113" s="216" t="s">
        <v>235</v>
      </c>
      <c r="D113" s="245"/>
      <c r="E113" s="245">
        <v>1</v>
      </c>
      <c r="F113" s="245"/>
      <c r="G113" s="246"/>
      <c r="H113" s="171">
        <v>3073575000</v>
      </c>
      <c r="I113" s="171">
        <v>3073575000</v>
      </c>
      <c r="J113" s="172">
        <v>2854790000</v>
      </c>
      <c r="K113" s="171" t="s">
        <v>302</v>
      </c>
      <c r="L113" s="307" t="s">
        <v>303</v>
      </c>
      <c r="M113" s="173">
        <f>H113-J113</f>
        <v>218785000</v>
      </c>
      <c r="N113" s="173">
        <v>1</v>
      </c>
      <c r="O113" s="173"/>
      <c r="P113" s="173"/>
      <c r="Q113" s="173"/>
      <c r="R113" s="135">
        <v>1</v>
      </c>
      <c r="S113" s="258" t="s">
        <v>119</v>
      </c>
      <c r="T113" s="2"/>
    </row>
    <row r="114" spans="1:20" ht="94.5" x14ac:dyDescent="0.25">
      <c r="A114" s="135">
        <v>4</v>
      </c>
      <c r="B114" s="223"/>
      <c r="C114" s="216" t="s">
        <v>254</v>
      </c>
      <c r="D114" s="245"/>
      <c r="E114" s="245">
        <v>1</v>
      </c>
      <c r="F114" s="245"/>
      <c r="G114" s="246"/>
      <c r="H114" s="171">
        <v>5800000000</v>
      </c>
      <c r="I114" s="171">
        <v>5800000000</v>
      </c>
      <c r="J114" s="172">
        <v>5309400000</v>
      </c>
      <c r="K114" s="294" t="s">
        <v>324</v>
      </c>
      <c r="L114" s="307" t="s">
        <v>325</v>
      </c>
      <c r="M114" s="173">
        <f>H114-J114</f>
        <v>490600000</v>
      </c>
      <c r="N114" s="173"/>
      <c r="O114" s="173">
        <v>1</v>
      </c>
      <c r="P114" s="173"/>
      <c r="Q114" s="173"/>
      <c r="R114" s="135">
        <v>1</v>
      </c>
      <c r="S114" s="258" t="s">
        <v>119</v>
      </c>
      <c r="T114" s="2"/>
    </row>
    <row r="115" spans="1:20" ht="63" x14ac:dyDescent="0.25">
      <c r="A115" s="135">
        <v>5</v>
      </c>
      <c r="B115" s="223"/>
      <c r="C115" s="216" t="s">
        <v>256</v>
      </c>
      <c r="D115" s="245"/>
      <c r="E115" s="245"/>
      <c r="F115" s="245">
        <v>1</v>
      </c>
      <c r="G115" s="246"/>
      <c r="H115" s="171">
        <v>340000000</v>
      </c>
      <c r="I115" s="171">
        <v>339999000</v>
      </c>
      <c r="J115" s="172">
        <v>329710000</v>
      </c>
      <c r="K115" s="294" t="s">
        <v>74</v>
      </c>
      <c r="L115" s="307" t="s">
        <v>75</v>
      </c>
      <c r="M115" s="173">
        <f>H115-J115</f>
        <v>10290000</v>
      </c>
      <c r="N115" s="173">
        <v>1</v>
      </c>
      <c r="O115" s="173"/>
      <c r="P115" s="173"/>
      <c r="Q115" s="173"/>
      <c r="R115" s="135">
        <v>1</v>
      </c>
      <c r="S115" s="258" t="s">
        <v>119</v>
      </c>
      <c r="T115" s="2"/>
    </row>
    <row r="116" spans="1:20" ht="15.75" x14ac:dyDescent="0.25">
      <c r="A116" s="135"/>
      <c r="B116" s="223"/>
      <c r="C116" s="216"/>
      <c r="D116" s="245"/>
      <c r="E116" s="245"/>
      <c r="F116" s="245"/>
      <c r="G116" s="246"/>
      <c r="H116" s="171"/>
      <c r="I116" s="171"/>
      <c r="J116" s="172"/>
      <c r="K116" s="171"/>
      <c r="L116" s="173"/>
      <c r="M116" s="173"/>
      <c r="N116" s="173"/>
      <c r="O116" s="173"/>
      <c r="P116" s="173"/>
      <c r="Q116" s="173"/>
      <c r="R116" s="135"/>
      <c r="S116" s="138"/>
      <c r="T116" s="2"/>
    </row>
    <row r="117" spans="1:20" ht="15.75" x14ac:dyDescent="0.25">
      <c r="A117" s="222"/>
      <c r="B117" s="247"/>
      <c r="C117" s="248"/>
      <c r="D117" s="251">
        <f t="shared" ref="D117:S117" si="9">SUM(D111:D116)</f>
        <v>0</v>
      </c>
      <c r="E117" s="251">
        <f>SUM(E111:E116)</f>
        <v>3</v>
      </c>
      <c r="F117" s="251">
        <f>SUM(F111:F116)</f>
        <v>2</v>
      </c>
      <c r="G117" s="251">
        <f t="shared" si="9"/>
        <v>0</v>
      </c>
      <c r="H117" s="251">
        <f>SUM(H111:H116)</f>
        <v>9913575000</v>
      </c>
      <c r="I117" s="251">
        <f t="shared" si="9"/>
        <v>9913574000</v>
      </c>
      <c r="J117" s="251">
        <f t="shared" si="9"/>
        <v>9111018500</v>
      </c>
      <c r="K117" s="251">
        <f t="shared" si="9"/>
        <v>0</v>
      </c>
      <c r="L117" s="251">
        <f t="shared" si="9"/>
        <v>0</v>
      </c>
      <c r="M117" s="251">
        <f t="shared" si="9"/>
        <v>802556500</v>
      </c>
      <c r="N117" s="251">
        <f t="shared" si="9"/>
        <v>2</v>
      </c>
      <c r="O117" s="251">
        <f t="shared" si="9"/>
        <v>2</v>
      </c>
      <c r="P117" s="251">
        <f t="shared" si="9"/>
        <v>1</v>
      </c>
      <c r="Q117" s="251">
        <f t="shared" si="9"/>
        <v>0</v>
      </c>
      <c r="R117" s="251">
        <f t="shared" si="9"/>
        <v>5</v>
      </c>
      <c r="S117" s="251">
        <f t="shared" si="9"/>
        <v>0</v>
      </c>
      <c r="T117" s="2"/>
    </row>
    <row r="118" spans="1:20" ht="15.75" x14ac:dyDescent="0.25">
      <c r="A118" s="252" t="s">
        <v>259</v>
      </c>
      <c r="B118" s="516" t="s">
        <v>249</v>
      </c>
      <c r="C118" s="517"/>
      <c r="D118" s="309"/>
      <c r="E118" s="309"/>
      <c r="F118" s="309"/>
      <c r="G118" s="309"/>
      <c r="H118" s="309"/>
      <c r="I118" s="309"/>
      <c r="J118" s="309"/>
      <c r="K118" s="309"/>
      <c r="L118" s="309"/>
      <c r="M118" s="309"/>
      <c r="N118" s="309"/>
      <c r="O118" s="309"/>
      <c r="P118" s="309"/>
      <c r="Q118" s="309"/>
      <c r="R118" s="309"/>
      <c r="S118" s="309"/>
      <c r="T118" s="2"/>
    </row>
    <row r="119" spans="1:20" ht="110.25" x14ac:dyDescent="0.25">
      <c r="A119" s="143">
        <v>1</v>
      </c>
      <c r="B119" s="308"/>
      <c r="C119" s="147" t="s">
        <v>260</v>
      </c>
      <c r="D119" s="309">
        <v>1</v>
      </c>
      <c r="E119" s="309"/>
      <c r="F119" s="309"/>
      <c r="G119" s="309"/>
      <c r="H119" s="309">
        <v>700000000</v>
      </c>
      <c r="I119" s="309">
        <v>639821600</v>
      </c>
      <c r="J119" s="309">
        <v>563475000</v>
      </c>
      <c r="K119" s="309" t="s">
        <v>307</v>
      </c>
      <c r="L119" s="330" t="s">
        <v>308</v>
      </c>
      <c r="M119" s="309">
        <f>H119-J119</f>
        <v>136525000</v>
      </c>
      <c r="N119" s="309">
        <v>1</v>
      </c>
      <c r="O119" s="309"/>
      <c r="P119" s="309"/>
      <c r="Q119" s="309"/>
      <c r="R119" s="309">
        <v>1</v>
      </c>
      <c r="S119" s="404" t="s">
        <v>119</v>
      </c>
      <c r="T119" s="2"/>
    </row>
    <row r="120" spans="1:20" ht="15.75" x14ac:dyDescent="0.25">
      <c r="A120" s="222"/>
      <c r="B120" s="247"/>
      <c r="C120" s="248"/>
      <c r="D120" s="251">
        <f t="shared" ref="D120:R120" si="10">SUM(D119)</f>
        <v>1</v>
      </c>
      <c r="E120" s="251">
        <f t="shared" si="10"/>
        <v>0</v>
      </c>
      <c r="F120" s="251">
        <f t="shared" si="10"/>
        <v>0</v>
      </c>
      <c r="G120" s="251">
        <f t="shared" si="10"/>
        <v>0</v>
      </c>
      <c r="H120" s="251">
        <f>SUM(H119)</f>
        <v>700000000</v>
      </c>
      <c r="I120" s="251">
        <f t="shared" si="10"/>
        <v>639821600</v>
      </c>
      <c r="J120" s="251">
        <f t="shared" si="10"/>
        <v>563475000</v>
      </c>
      <c r="K120" s="251">
        <f t="shared" si="10"/>
        <v>0</v>
      </c>
      <c r="L120" s="251">
        <f t="shared" si="10"/>
        <v>0</v>
      </c>
      <c r="M120" s="251">
        <f t="shared" si="10"/>
        <v>136525000</v>
      </c>
      <c r="N120" s="251">
        <f t="shared" si="10"/>
        <v>1</v>
      </c>
      <c r="O120" s="251">
        <f t="shared" si="10"/>
        <v>0</v>
      </c>
      <c r="P120" s="251">
        <f t="shared" si="10"/>
        <v>0</v>
      </c>
      <c r="Q120" s="251">
        <f t="shared" si="10"/>
        <v>0</v>
      </c>
      <c r="R120" s="251">
        <f t="shared" si="10"/>
        <v>1</v>
      </c>
      <c r="S120" s="251"/>
      <c r="T120" s="2"/>
    </row>
    <row r="121" spans="1:20" ht="15.75" x14ac:dyDescent="0.25">
      <c r="A121" s="252" t="s">
        <v>295</v>
      </c>
      <c r="B121" s="514" t="s">
        <v>145</v>
      </c>
      <c r="C121" s="515"/>
      <c r="D121" s="309"/>
      <c r="E121" s="309"/>
      <c r="F121" s="309"/>
      <c r="G121" s="309"/>
      <c r="H121" s="309"/>
      <c r="I121" s="309"/>
      <c r="J121" s="309"/>
      <c r="K121" s="309"/>
      <c r="L121" s="309"/>
      <c r="M121" s="309"/>
      <c r="N121" s="309"/>
      <c r="O121" s="309"/>
      <c r="P121" s="309"/>
      <c r="Q121" s="309"/>
      <c r="R121" s="309"/>
      <c r="S121" s="309"/>
      <c r="T121" s="2"/>
    </row>
    <row r="122" spans="1:20" ht="78.75" x14ac:dyDescent="0.25">
      <c r="A122" s="143">
        <v>1</v>
      </c>
      <c r="B122" s="308"/>
      <c r="C122" s="147" t="s">
        <v>296</v>
      </c>
      <c r="D122" s="309">
        <v>1</v>
      </c>
      <c r="E122" s="309"/>
      <c r="F122" s="309"/>
      <c r="G122" s="309"/>
      <c r="H122" s="309">
        <v>450000000</v>
      </c>
      <c r="I122" s="309">
        <v>448594582</v>
      </c>
      <c r="J122" s="309">
        <v>430000000</v>
      </c>
      <c r="K122" s="309" t="s">
        <v>362</v>
      </c>
      <c r="L122" s="330" t="s">
        <v>363</v>
      </c>
      <c r="M122" s="309">
        <f>H122-J122</f>
        <v>20000000</v>
      </c>
      <c r="N122" s="309">
        <v>1</v>
      </c>
      <c r="O122" s="309"/>
      <c r="P122" s="309"/>
      <c r="Q122" s="309"/>
      <c r="R122" s="309">
        <v>1</v>
      </c>
      <c r="S122" s="404" t="s">
        <v>119</v>
      </c>
      <c r="T122" s="2"/>
    </row>
    <row r="123" spans="1:20" ht="110.25" x14ac:dyDescent="0.25">
      <c r="A123" s="143">
        <v>2</v>
      </c>
      <c r="B123" s="308"/>
      <c r="C123" s="147" t="s">
        <v>306</v>
      </c>
      <c r="D123" s="309"/>
      <c r="E123" s="309">
        <v>1</v>
      </c>
      <c r="F123" s="309"/>
      <c r="G123" s="309"/>
      <c r="H123" s="309">
        <v>872000000</v>
      </c>
      <c r="I123" s="309">
        <v>872000000</v>
      </c>
      <c r="J123" s="309">
        <v>800894000</v>
      </c>
      <c r="K123" s="309" t="s">
        <v>267</v>
      </c>
      <c r="L123" s="330" t="s">
        <v>268</v>
      </c>
      <c r="M123" s="309">
        <f>H123-J123</f>
        <v>71106000</v>
      </c>
      <c r="N123" s="309">
        <v>1</v>
      </c>
      <c r="O123" s="309"/>
      <c r="P123" s="309"/>
      <c r="Q123" s="309"/>
      <c r="R123" s="309">
        <v>1</v>
      </c>
      <c r="S123" s="404" t="s">
        <v>119</v>
      </c>
      <c r="T123" s="2"/>
    </row>
    <row r="124" spans="1:20" ht="15.75" x14ac:dyDescent="0.25">
      <c r="A124" s="143"/>
      <c r="B124" s="308"/>
      <c r="C124" s="147"/>
      <c r="D124" s="309"/>
      <c r="E124" s="309"/>
      <c r="F124" s="309"/>
      <c r="G124" s="309"/>
      <c r="H124" s="309"/>
      <c r="I124" s="309"/>
      <c r="J124" s="309"/>
      <c r="K124" s="309"/>
      <c r="L124" s="309"/>
      <c r="M124" s="309"/>
      <c r="N124" s="309"/>
      <c r="O124" s="309"/>
      <c r="P124" s="309"/>
      <c r="Q124" s="309"/>
      <c r="R124" s="309"/>
      <c r="S124" s="309"/>
      <c r="T124" s="2"/>
    </row>
    <row r="125" spans="1:20" ht="15.75" x14ac:dyDescent="0.25">
      <c r="A125" s="222"/>
      <c r="B125" s="247"/>
      <c r="C125" s="248"/>
      <c r="D125" s="251">
        <f t="shared" ref="D125:R125" si="11">SUM(D122:D124)</f>
        <v>1</v>
      </c>
      <c r="E125" s="251">
        <f t="shared" si="11"/>
        <v>1</v>
      </c>
      <c r="F125" s="251">
        <f t="shared" si="11"/>
        <v>0</v>
      </c>
      <c r="G125" s="251">
        <f t="shared" si="11"/>
        <v>0</v>
      </c>
      <c r="H125" s="251">
        <f>SUM(H122:H124)</f>
        <v>1322000000</v>
      </c>
      <c r="I125" s="251">
        <f t="shared" si="11"/>
        <v>1320594582</v>
      </c>
      <c r="J125" s="251">
        <f t="shared" si="11"/>
        <v>1230894000</v>
      </c>
      <c r="K125" s="251">
        <f t="shared" si="11"/>
        <v>0</v>
      </c>
      <c r="L125" s="251">
        <f t="shared" si="11"/>
        <v>0</v>
      </c>
      <c r="M125" s="251">
        <f>SUM(M122:M124)</f>
        <v>91106000</v>
      </c>
      <c r="N125" s="251">
        <f t="shared" si="11"/>
        <v>2</v>
      </c>
      <c r="O125" s="251">
        <f t="shared" si="11"/>
        <v>0</v>
      </c>
      <c r="P125" s="251">
        <f t="shared" si="11"/>
        <v>0</v>
      </c>
      <c r="Q125" s="251">
        <f t="shared" si="11"/>
        <v>0</v>
      </c>
      <c r="R125" s="251">
        <f t="shared" si="11"/>
        <v>2</v>
      </c>
      <c r="S125" s="251"/>
      <c r="T125" s="2"/>
    </row>
    <row r="126" spans="1:20" ht="15.75" x14ac:dyDescent="0.25">
      <c r="A126" s="252" t="s">
        <v>326</v>
      </c>
      <c r="B126" s="516" t="s">
        <v>327</v>
      </c>
      <c r="C126" s="517"/>
      <c r="D126" s="309"/>
      <c r="E126" s="309"/>
      <c r="F126" s="309"/>
      <c r="G126" s="309"/>
      <c r="H126" s="309"/>
      <c r="I126" s="309"/>
      <c r="J126" s="309"/>
      <c r="K126" s="309"/>
      <c r="L126" s="309"/>
      <c r="M126" s="309"/>
      <c r="N126" s="309"/>
      <c r="O126" s="309"/>
      <c r="P126" s="309"/>
      <c r="Q126" s="309"/>
      <c r="R126" s="309"/>
      <c r="S126" s="309"/>
      <c r="T126" s="2"/>
    </row>
    <row r="127" spans="1:20" ht="78.75" x14ac:dyDescent="0.25">
      <c r="A127" s="143">
        <v>1</v>
      </c>
      <c r="B127" s="308"/>
      <c r="C127" s="147" t="s">
        <v>328</v>
      </c>
      <c r="D127" s="309"/>
      <c r="E127" s="309">
        <v>1</v>
      </c>
      <c r="F127" s="309"/>
      <c r="G127" s="309"/>
      <c r="H127" s="309">
        <v>375000000</v>
      </c>
      <c r="I127" s="309">
        <v>375000000</v>
      </c>
      <c r="J127" s="309">
        <v>369423000</v>
      </c>
      <c r="K127" s="309" t="s">
        <v>412</v>
      </c>
      <c r="L127" s="330" t="s">
        <v>413</v>
      </c>
      <c r="M127" s="309">
        <f>H127-J127</f>
        <v>5577000</v>
      </c>
      <c r="N127" s="309">
        <v>1</v>
      </c>
      <c r="O127" s="309"/>
      <c r="P127" s="309"/>
      <c r="Q127" s="309"/>
      <c r="R127" s="309">
        <v>1</v>
      </c>
      <c r="S127" s="404" t="s">
        <v>119</v>
      </c>
      <c r="T127" s="2"/>
    </row>
    <row r="128" spans="1:20" ht="110.25" x14ac:dyDescent="0.25">
      <c r="A128" s="143">
        <v>2</v>
      </c>
      <c r="B128" s="308"/>
      <c r="C128" s="147" t="s">
        <v>329</v>
      </c>
      <c r="D128" s="309"/>
      <c r="E128" s="309">
        <v>1</v>
      </c>
      <c r="F128" s="309"/>
      <c r="G128" s="309"/>
      <c r="H128" s="309">
        <v>775000000</v>
      </c>
      <c r="I128" s="309">
        <v>775000000</v>
      </c>
      <c r="J128" s="309">
        <v>756386000</v>
      </c>
      <c r="K128" s="309" t="s">
        <v>267</v>
      </c>
      <c r="L128" s="330" t="s">
        <v>268</v>
      </c>
      <c r="M128" s="309">
        <f>H128-J128</f>
        <v>18614000</v>
      </c>
      <c r="N128" s="309">
        <v>1</v>
      </c>
      <c r="O128" s="309"/>
      <c r="P128" s="309"/>
      <c r="Q128" s="309"/>
      <c r="R128" s="309">
        <v>1</v>
      </c>
      <c r="S128" s="404" t="s">
        <v>119</v>
      </c>
      <c r="T128" s="2"/>
    </row>
    <row r="129" spans="1:20" ht="63" x14ac:dyDescent="0.25">
      <c r="A129" s="143">
        <v>3</v>
      </c>
      <c r="B129" s="308"/>
      <c r="C129" s="147" t="s">
        <v>332</v>
      </c>
      <c r="D129" s="309"/>
      <c r="E129" s="309">
        <v>1</v>
      </c>
      <c r="F129" s="309"/>
      <c r="G129" s="309"/>
      <c r="H129" s="309">
        <v>800000000</v>
      </c>
      <c r="I129" s="309">
        <v>800000000</v>
      </c>
      <c r="J129" s="309">
        <v>769128000</v>
      </c>
      <c r="K129" s="309" t="s">
        <v>414</v>
      </c>
      <c r="L129" s="330" t="s">
        <v>415</v>
      </c>
      <c r="M129" s="309">
        <f>H129-J129</f>
        <v>30872000</v>
      </c>
      <c r="N129" s="309">
        <v>1</v>
      </c>
      <c r="O129" s="309"/>
      <c r="P129" s="309"/>
      <c r="Q129" s="309"/>
      <c r="R129" s="309">
        <v>1</v>
      </c>
      <c r="S129" s="404" t="s">
        <v>119</v>
      </c>
      <c r="T129" s="2"/>
    </row>
    <row r="130" spans="1:20" ht="47.25" x14ac:dyDescent="0.25">
      <c r="A130" s="143">
        <v>4</v>
      </c>
      <c r="B130" s="308"/>
      <c r="C130" s="147" t="s">
        <v>339</v>
      </c>
      <c r="D130" s="309"/>
      <c r="E130" s="309">
        <v>1</v>
      </c>
      <c r="F130" s="309"/>
      <c r="G130" s="309"/>
      <c r="H130" s="309">
        <v>700000000</v>
      </c>
      <c r="I130" s="309">
        <v>700000000</v>
      </c>
      <c r="J130" s="309">
        <v>694696000</v>
      </c>
      <c r="K130" s="309" t="s">
        <v>421</v>
      </c>
      <c r="L130" s="330" t="s">
        <v>422</v>
      </c>
      <c r="M130" s="309">
        <f>H130-J130</f>
        <v>5304000</v>
      </c>
      <c r="N130" s="309">
        <v>1</v>
      </c>
      <c r="O130" s="309"/>
      <c r="P130" s="309"/>
      <c r="Q130" s="309"/>
      <c r="R130" s="309">
        <v>1</v>
      </c>
      <c r="S130" s="404" t="s">
        <v>119</v>
      </c>
      <c r="T130" s="2"/>
    </row>
    <row r="131" spans="1:20" ht="94.5" x14ac:dyDescent="0.25">
      <c r="A131" s="143">
        <v>5</v>
      </c>
      <c r="B131" s="308"/>
      <c r="C131" s="147" t="s">
        <v>356</v>
      </c>
      <c r="D131" s="309"/>
      <c r="E131" s="309">
        <v>1</v>
      </c>
      <c r="F131" s="309"/>
      <c r="G131" s="309"/>
      <c r="H131" s="309">
        <v>650000000</v>
      </c>
      <c r="I131" s="309">
        <v>650000000</v>
      </c>
      <c r="J131" s="309">
        <v>646600000</v>
      </c>
      <c r="K131" s="309" t="s">
        <v>446</v>
      </c>
      <c r="L131" s="330" t="s">
        <v>447</v>
      </c>
      <c r="M131" s="309">
        <f>H131-J131</f>
        <v>3400000</v>
      </c>
      <c r="N131" s="309">
        <v>1</v>
      </c>
      <c r="O131" s="309"/>
      <c r="P131" s="309"/>
      <c r="Q131" s="309"/>
      <c r="R131" s="309">
        <v>1</v>
      </c>
      <c r="S131" s="404" t="s">
        <v>119</v>
      </c>
      <c r="T131" s="2"/>
    </row>
    <row r="132" spans="1:20" ht="78.75" x14ac:dyDescent="0.25">
      <c r="A132" s="143">
        <v>6</v>
      </c>
      <c r="B132" s="308"/>
      <c r="C132" s="147" t="s">
        <v>357</v>
      </c>
      <c r="D132" s="309"/>
      <c r="E132" s="309">
        <v>1</v>
      </c>
      <c r="F132" s="309"/>
      <c r="G132" s="309"/>
      <c r="H132" s="309">
        <v>250000000</v>
      </c>
      <c r="I132" s="309">
        <v>250000000</v>
      </c>
      <c r="J132" s="309">
        <v>237211000</v>
      </c>
      <c r="K132" s="309" t="s">
        <v>432</v>
      </c>
      <c r="L132" s="330" t="s">
        <v>433</v>
      </c>
      <c r="M132" s="309">
        <f t="shared" ref="M132" si="12">H132-J132</f>
        <v>12789000</v>
      </c>
      <c r="N132" s="309">
        <v>1</v>
      </c>
      <c r="O132" s="309"/>
      <c r="P132" s="309"/>
      <c r="Q132" s="309"/>
      <c r="R132" s="309">
        <v>1</v>
      </c>
      <c r="S132" s="404" t="s">
        <v>119</v>
      </c>
      <c r="T132" s="2"/>
    </row>
    <row r="133" spans="1:20" ht="110.25" x14ac:dyDescent="0.25">
      <c r="A133" s="143">
        <v>7</v>
      </c>
      <c r="B133" s="308"/>
      <c r="C133" s="147" t="s">
        <v>420</v>
      </c>
      <c r="D133" s="309"/>
      <c r="E133" s="309">
        <v>1</v>
      </c>
      <c r="F133" s="309"/>
      <c r="G133" s="309"/>
      <c r="H133" s="309">
        <v>250000000</v>
      </c>
      <c r="I133" s="309">
        <v>250000000</v>
      </c>
      <c r="J133" s="309">
        <v>215760000</v>
      </c>
      <c r="K133" s="309" t="s">
        <v>450</v>
      </c>
      <c r="L133" s="330" t="s">
        <v>451</v>
      </c>
      <c r="M133" s="309">
        <f>H133-J133</f>
        <v>34240000</v>
      </c>
      <c r="N133" s="309">
        <v>1</v>
      </c>
      <c r="O133" s="309"/>
      <c r="P133" s="309"/>
      <c r="Q133" s="309"/>
      <c r="R133" s="309">
        <v>1</v>
      </c>
      <c r="S133" s="404" t="s">
        <v>119</v>
      </c>
      <c r="T133" s="2"/>
    </row>
    <row r="134" spans="1:20" ht="47.25" x14ac:dyDescent="0.25">
      <c r="A134" s="143">
        <v>8</v>
      </c>
      <c r="B134" s="308"/>
      <c r="C134" s="147" t="s">
        <v>338</v>
      </c>
      <c r="D134" s="309"/>
      <c r="E134" s="309">
        <v>1</v>
      </c>
      <c r="F134" s="309"/>
      <c r="G134" s="309"/>
      <c r="H134" s="309">
        <v>450000000</v>
      </c>
      <c r="I134" s="309">
        <v>450000000</v>
      </c>
      <c r="J134" s="309"/>
      <c r="K134" s="309"/>
      <c r="L134" s="330" t="s">
        <v>465</v>
      </c>
      <c r="M134" s="309"/>
      <c r="N134" s="309">
        <v>1</v>
      </c>
      <c r="O134" s="309"/>
      <c r="P134" s="309"/>
      <c r="Q134" s="309"/>
      <c r="R134" s="309">
        <v>1</v>
      </c>
      <c r="S134" s="330" t="s">
        <v>464</v>
      </c>
      <c r="T134" s="2"/>
    </row>
    <row r="135" spans="1:20" ht="15.75" x14ac:dyDescent="0.25">
      <c r="A135" s="143">
        <v>9</v>
      </c>
      <c r="B135" s="308"/>
      <c r="C135" s="147" t="s">
        <v>337</v>
      </c>
      <c r="D135" s="309"/>
      <c r="E135" s="309">
        <v>1</v>
      </c>
      <c r="F135" s="309"/>
      <c r="G135" s="309"/>
      <c r="H135" s="309">
        <v>600000000</v>
      </c>
      <c r="I135" s="309">
        <v>600000000</v>
      </c>
      <c r="J135" s="309"/>
      <c r="K135" s="309"/>
      <c r="L135" s="309"/>
      <c r="M135" s="309"/>
      <c r="N135" s="309">
        <v>1</v>
      </c>
      <c r="O135" s="309"/>
      <c r="P135" s="309"/>
      <c r="Q135" s="309"/>
      <c r="R135" s="309">
        <v>1</v>
      </c>
      <c r="S135" s="330" t="s">
        <v>464</v>
      </c>
      <c r="T135" s="2"/>
    </row>
    <row r="136" spans="1:20" ht="15.75" x14ac:dyDescent="0.25">
      <c r="A136" s="222"/>
      <c r="B136" s="247"/>
      <c r="C136" s="248"/>
      <c r="D136" s="251">
        <f t="shared" ref="D136:S136" si="13">SUM(D127:D135)</f>
        <v>0</v>
      </c>
      <c r="E136" s="251">
        <f t="shared" si="13"/>
        <v>9</v>
      </c>
      <c r="F136" s="251">
        <f t="shared" si="13"/>
        <v>0</v>
      </c>
      <c r="G136" s="251">
        <f t="shared" si="13"/>
        <v>0</v>
      </c>
      <c r="H136" s="251">
        <f t="shared" si="13"/>
        <v>4850000000</v>
      </c>
      <c r="I136" s="251">
        <f t="shared" si="13"/>
        <v>4850000000</v>
      </c>
      <c r="J136" s="251">
        <f t="shared" si="13"/>
        <v>3689204000</v>
      </c>
      <c r="K136" s="251">
        <f t="shared" si="13"/>
        <v>0</v>
      </c>
      <c r="L136" s="251">
        <f t="shared" si="13"/>
        <v>0</v>
      </c>
      <c r="M136" s="251">
        <f t="shared" si="13"/>
        <v>110796000</v>
      </c>
      <c r="N136" s="251">
        <f t="shared" si="13"/>
        <v>9</v>
      </c>
      <c r="O136" s="251">
        <f t="shared" si="13"/>
        <v>0</v>
      </c>
      <c r="P136" s="251">
        <f t="shared" si="13"/>
        <v>0</v>
      </c>
      <c r="Q136" s="251">
        <f t="shared" si="13"/>
        <v>0</v>
      </c>
      <c r="R136" s="251">
        <f t="shared" si="13"/>
        <v>9</v>
      </c>
      <c r="S136" s="251">
        <f t="shared" si="13"/>
        <v>0</v>
      </c>
      <c r="T136" s="2"/>
    </row>
    <row r="137" spans="1:20" ht="15.75" x14ac:dyDescent="0.25">
      <c r="A137" s="253" t="s">
        <v>436</v>
      </c>
      <c r="B137" s="469" t="s">
        <v>437</v>
      </c>
      <c r="C137" s="162"/>
      <c r="D137" s="245"/>
      <c r="E137" s="245"/>
      <c r="F137" s="245"/>
      <c r="G137" s="246"/>
      <c r="H137" s="171"/>
      <c r="I137" s="171"/>
      <c r="J137" s="172"/>
      <c r="K137" s="171"/>
      <c r="L137" s="173"/>
      <c r="M137" s="173"/>
      <c r="N137" s="173"/>
      <c r="O137" s="173"/>
      <c r="P137" s="173"/>
      <c r="Q137" s="173"/>
      <c r="R137" s="135"/>
      <c r="S137" s="143"/>
      <c r="T137" s="2"/>
    </row>
    <row r="138" spans="1:20" ht="78.75" x14ac:dyDescent="0.25">
      <c r="A138" s="135">
        <v>1</v>
      </c>
      <c r="B138" s="223" t="s">
        <v>438</v>
      </c>
      <c r="C138" s="162"/>
      <c r="D138" s="245"/>
      <c r="E138" s="245">
        <v>1</v>
      </c>
      <c r="F138" s="245"/>
      <c r="G138" s="246"/>
      <c r="H138" s="171">
        <v>3000000000</v>
      </c>
      <c r="I138" s="171">
        <v>2993125000</v>
      </c>
      <c r="J138" s="172">
        <v>2895009000</v>
      </c>
      <c r="K138" s="294" t="s">
        <v>469</v>
      </c>
      <c r="L138" s="295" t="s">
        <v>470</v>
      </c>
      <c r="M138" s="173">
        <f>H138-J138</f>
        <v>104991000</v>
      </c>
      <c r="N138" s="173">
        <v>1</v>
      </c>
      <c r="O138" s="173"/>
      <c r="P138" s="173"/>
      <c r="Q138" s="173"/>
      <c r="R138" s="135">
        <v>1</v>
      </c>
      <c r="S138" s="258" t="s">
        <v>119</v>
      </c>
      <c r="T138" s="2">
        <v>1</v>
      </c>
    </row>
    <row r="139" spans="1:20" ht="63" x14ac:dyDescent="0.25">
      <c r="A139" s="135">
        <v>2</v>
      </c>
      <c r="B139" s="223" t="s">
        <v>439</v>
      </c>
      <c r="C139" s="162"/>
      <c r="D139" s="245"/>
      <c r="E139" s="245">
        <v>1</v>
      </c>
      <c r="F139" s="245"/>
      <c r="G139" s="246"/>
      <c r="H139" s="171">
        <v>1500000000</v>
      </c>
      <c r="I139" s="171">
        <v>1495982000</v>
      </c>
      <c r="J139" s="172"/>
      <c r="K139" s="171"/>
      <c r="L139" s="173"/>
      <c r="M139" s="173"/>
      <c r="N139" s="173">
        <v>1</v>
      </c>
      <c r="O139" s="173"/>
      <c r="P139" s="173"/>
      <c r="Q139" s="173">
        <v>1</v>
      </c>
      <c r="R139" s="135"/>
      <c r="S139" s="138" t="s">
        <v>477</v>
      </c>
      <c r="T139" s="2">
        <v>1</v>
      </c>
    </row>
    <row r="140" spans="1:20" ht="15.75" x14ac:dyDescent="0.25">
      <c r="A140" s="135"/>
      <c r="B140" s="223"/>
      <c r="C140" s="162"/>
      <c r="D140" s="245"/>
      <c r="E140" s="245"/>
      <c r="F140" s="245"/>
      <c r="G140" s="246"/>
      <c r="H140" s="171"/>
      <c r="I140" s="171"/>
      <c r="J140" s="172"/>
      <c r="K140" s="171"/>
      <c r="L140" s="173"/>
      <c r="M140" s="173"/>
      <c r="N140" s="173"/>
      <c r="O140" s="173"/>
      <c r="P140" s="173"/>
      <c r="Q140" s="173"/>
      <c r="R140" s="135"/>
      <c r="S140" s="143"/>
      <c r="T140" s="2"/>
    </row>
    <row r="141" spans="1:20" ht="15.75" x14ac:dyDescent="0.25">
      <c r="A141" s="222"/>
      <c r="B141" s="247"/>
      <c r="C141" s="248"/>
      <c r="D141" s="251">
        <f t="shared" ref="D141:S141" si="14">SUM(D138:D140)</f>
        <v>0</v>
      </c>
      <c r="E141" s="251">
        <f t="shared" si="14"/>
        <v>2</v>
      </c>
      <c r="F141" s="251">
        <f t="shared" si="14"/>
        <v>0</v>
      </c>
      <c r="G141" s="251">
        <f t="shared" si="14"/>
        <v>0</v>
      </c>
      <c r="H141" s="251">
        <f t="shared" si="14"/>
        <v>4500000000</v>
      </c>
      <c r="I141" s="251">
        <f t="shared" si="14"/>
        <v>4489107000</v>
      </c>
      <c r="J141" s="251">
        <f t="shared" si="14"/>
        <v>2895009000</v>
      </c>
      <c r="K141" s="251">
        <f t="shared" si="14"/>
        <v>0</v>
      </c>
      <c r="L141" s="251">
        <f t="shared" si="14"/>
        <v>0</v>
      </c>
      <c r="M141" s="251">
        <f t="shared" si="14"/>
        <v>104991000</v>
      </c>
      <c r="N141" s="251">
        <f t="shared" si="14"/>
        <v>2</v>
      </c>
      <c r="O141" s="251">
        <f t="shared" si="14"/>
        <v>0</v>
      </c>
      <c r="P141" s="251">
        <f t="shared" si="14"/>
        <v>0</v>
      </c>
      <c r="Q141" s="251">
        <f t="shared" si="14"/>
        <v>1</v>
      </c>
      <c r="R141" s="251">
        <f t="shared" si="14"/>
        <v>1</v>
      </c>
      <c r="S141" s="251">
        <f t="shared" si="14"/>
        <v>0</v>
      </c>
      <c r="T141" s="2"/>
    </row>
    <row r="142" spans="1:20" ht="15.75" x14ac:dyDescent="0.25">
      <c r="A142" s="135"/>
      <c r="B142" s="223"/>
      <c r="C142" s="162"/>
      <c r="D142" s="245"/>
      <c r="E142" s="245"/>
      <c r="F142" s="245"/>
      <c r="G142" s="246"/>
      <c r="H142" s="171"/>
      <c r="I142" s="171"/>
      <c r="J142" s="172"/>
      <c r="K142" s="171"/>
      <c r="L142" s="173"/>
      <c r="M142" s="173"/>
      <c r="N142" s="173"/>
      <c r="O142" s="173"/>
      <c r="P142" s="173"/>
      <c r="Q142" s="173"/>
      <c r="R142" s="135"/>
      <c r="S142" s="143"/>
      <c r="T142" s="2"/>
    </row>
    <row r="143" spans="1:20" ht="15.75" x14ac:dyDescent="0.25">
      <c r="A143" s="174"/>
      <c r="B143" s="536" t="s">
        <v>21</v>
      </c>
      <c r="C143" s="537"/>
      <c r="D143" s="175">
        <f t="shared" ref="D143:S143" si="15">D75+D70+D84+D89+D109+D103+D117+D120+D125+D136+D141</f>
        <v>11</v>
      </c>
      <c r="E143" s="175">
        <f t="shared" si="15"/>
        <v>76</v>
      </c>
      <c r="F143" s="175">
        <f t="shared" si="15"/>
        <v>14</v>
      </c>
      <c r="G143" s="175">
        <f t="shared" si="15"/>
        <v>1</v>
      </c>
      <c r="H143" s="175">
        <f t="shared" si="15"/>
        <v>222268597000</v>
      </c>
      <c r="I143" s="175">
        <f t="shared" si="15"/>
        <v>220855411810</v>
      </c>
      <c r="J143" s="175">
        <f t="shared" si="15"/>
        <v>197623784500</v>
      </c>
      <c r="K143" s="175">
        <f t="shared" si="15"/>
        <v>0</v>
      </c>
      <c r="L143" s="175">
        <f t="shared" si="15"/>
        <v>0</v>
      </c>
      <c r="M143" s="175">
        <f t="shared" si="15"/>
        <v>16373812500</v>
      </c>
      <c r="N143" s="175">
        <f t="shared" si="15"/>
        <v>93</v>
      </c>
      <c r="O143" s="175">
        <f t="shared" si="15"/>
        <v>2</v>
      </c>
      <c r="P143" s="175">
        <f t="shared" si="15"/>
        <v>7</v>
      </c>
      <c r="Q143" s="175">
        <f t="shared" si="15"/>
        <v>1</v>
      </c>
      <c r="R143" s="175">
        <f t="shared" si="15"/>
        <v>101</v>
      </c>
      <c r="S143" s="175">
        <f t="shared" si="15"/>
        <v>0</v>
      </c>
      <c r="T143" s="2"/>
    </row>
    <row r="144" spans="1:20" ht="15.75" x14ac:dyDescent="0.25">
      <c r="A144" s="174"/>
      <c r="B144" s="534" t="s">
        <v>28</v>
      </c>
      <c r="C144" s="535"/>
      <c r="D144" s="176"/>
      <c r="E144" s="538">
        <f>D143+E143+F143+G143</f>
        <v>102</v>
      </c>
      <c r="F144" s="538"/>
      <c r="G144" s="177"/>
      <c r="H144" s="178"/>
      <c r="I144" s="178" t="s">
        <v>70</v>
      </c>
      <c r="J144" s="179"/>
      <c r="K144" s="178"/>
      <c r="L144" s="180"/>
      <c r="M144" s="180"/>
      <c r="N144" s="181"/>
      <c r="O144" s="182">
        <f>N143+O143+P143</f>
        <v>102</v>
      </c>
      <c r="P144" s="183"/>
      <c r="Q144" s="510">
        <f>Q143+R143</f>
        <v>102</v>
      </c>
      <c r="R144" s="511"/>
      <c r="S144" s="87"/>
      <c r="T144" s="2"/>
    </row>
    <row r="145" spans="1:20" ht="15.75" x14ac:dyDescent="0.25">
      <c r="A145" s="184"/>
      <c r="B145" s="185"/>
      <c r="C145" s="186"/>
      <c r="D145" s="187"/>
      <c r="E145" s="187"/>
      <c r="F145" s="187"/>
      <c r="G145" s="188"/>
      <c r="H145" s="189"/>
      <c r="I145" s="189"/>
      <c r="J145" s="190"/>
      <c r="K145" s="190"/>
      <c r="L145" s="191"/>
      <c r="M145" s="191"/>
      <c r="N145" s="191"/>
      <c r="O145" s="191"/>
      <c r="P145" s="191"/>
      <c r="Q145" s="191"/>
      <c r="R145" s="187"/>
      <c r="S145" s="187"/>
      <c r="T145" s="2"/>
    </row>
    <row r="146" spans="1:20" ht="15.75" x14ac:dyDescent="0.25">
      <c r="A146" s="184"/>
      <c r="B146" s="185"/>
      <c r="C146" s="186"/>
      <c r="D146" s="187"/>
      <c r="E146" s="187"/>
      <c r="F146" s="187"/>
      <c r="G146" s="188"/>
      <c r="H146" s="189"/>
      <c r="I146" s="189"/>
      <c r="J146" s="190"/>
      <c r="K146" s="190"/>
      <c r="L146" s="191"/>
      <c r="M146" s="191"/>
      <c r="N146" s="191"/>
      <c r="O146" s="191"/>
      <c r="P146" s="191"/>
      <c r="Q146" s="191"/>
      <c r="R146" s="187"/>
      <c r="S146" s="187"/>
      <c r="T146" s="2"/>
    </row>
    <row r="147" spans="1:20" ht="15.75" x14ac:dyDescent="0.25">
      <c r="A147" s="184"/>
      <c r="B147" s="185"/>
      <c r="C147" s="186"/>
      <c r="D147" s="187"/>
      <c r="E147" s="187"/>
      <c r="F147" s="187"/>
      <c r="G147" s="187"/>
      <c r="H147" s="192"/>
      <c r="I147" s="193"/>
      <c r="J147" s="193"/>
      <c r="K147" s="191"/>
      <c r="L147" s="193"/>
      <c r="M147" s="193"/>
      <c r="N147" s="193"/>
      <c r="O147" s="193"/>
      <c r="P147" s="193"/>
      <c r="Q147" s="193"/>
      <c r="R147" s="194"/>
      <c r="S147" s="194"/>
      <c r="T147" s="2"/>
    </row>
    <row r="148" spans="1:20" ht="15.75" x14ac:dyDescent="0.25">
      <c r="A148" s="533" t="s">
        <v>55</v>
      </c>
      <c r="B148" s="533"/>
      <c r="C148" s="470" t="s">
        <v>20</v>
      </c>
      <c r="D148" s="187"/>
      <c r="E148" s="187"/>
      <c r="F148" s="187"/>
      <c r="G148" s="187"/>
      <c r="H148" s="196"/>
      <c r="I148" s="196"/>
      <c r="J148" s="196"/>
      <c r="K148" s="191"/>
      <c r="L148" s="197"/>
      <c r="M148" s="532" t="s">
        <v>78</v>
      </c>
      <c r="N148" s="532"/>
      <c r="O148" s="532"/>
      <c r="P148" s="532"/>
      <c r="Q148" s="532"/>
      <c r="R148" s="532"/>
      <c r="S148" s="194"/>
      <c r="T148" s="2"/>
    </row>
    <row r="149" spans="1:20" ht="15.75" x14ac:dyDescent="0.25">
      <c r="A149" s="198" t="s">
        <v>64</v>
      </c>
      <c r="B149" s="199" t="s">
        <v>56</v>
      </c>
      <c r="C149" s="364">
        <f>D143</f>
        <v>11</v>
      </c>
      <c r="D149" s="187"/>
      <c r="E149" s="187"/>
      <c r="F149" s="187"/>
      <c r="G149" s="187"/>
      <c r="H149" s="201"/>
      <c r="I149" s="201"/>
      <c r="J149" s="202"/>
      <c r="K149" s="191"/>
      <c r="M149" s="528" t="s">
        <v>79</v>
      </c>
      <c r="N149" s="528"/>
      <c r="O149" s="528"/>
      <c r="P149" s="528"/>
      <c r="Q149" s="528"/>
      <c r="R149" s="528"/>
      <c r="S149" s="194"/>
      <c r="T149" s="2"/>
    </row>
    <row r="150" spans="1:20" ht="15.75" x14ac:dyDescent="0.25">
      <c r="A150" s="198" t="s">
        <v>65</v>
      </c>
      <c r="B150" s="199" t="s">
        <v>57</v>
      </c>
      <c r="C150" s="364">
        <f>E143</f>
        <v>76</v>
      </c>
      <c r="D150" s="187"/>
      <c r="E150" s="187"/>
      <c r="F150" s="187"/>
      <c r="G150" s="187"/>
      <c r="H150" s="201"/>
      <c r="I150" s="201"/>
      <c r="J150" s="203"/>
      <c r="K150" s="191"/>
      <c r="M150" s="185"/>
      <c r="N150" s="185"/>
      <c r="O150" s="185"/>
      <c r="P150" s="185"/>
      <c r="Q150" s="185"/>
      <c r="R150" s="194"/>
      <c r="S150" s="194"/>
      <c r="T150" s="2"/>
    </row>
    <row r="151" spans="1:20" ht="31.5" x14ac:dyDescent="0.25">
      <c r="A151" s="204" t="s">
        <v>66</v>
      </c>
      <c r="B151" s="205" t="s">
        <v>58</v>
      </c>
      <c r="C151" s="364">
        <f>F143</f>
        <v>14</v>
      </c>
      <c r="D151" s="206"/>
      <c r="E151" s="206"/>
      <c r="F151" s="206"/>
      <c r="G151" s="187"/>
      <c r="H151" s="190"/>
      <c r="I151" s="190"/>
      <c r="J151" s="190"/>
      <c r="K151" s="190"/>
      <c r="M151" s="185"/>
      <c r="N151" s="185"/>
      <c r="O151" s="185"/>
      <c r="P151" s="185"/>
      <c r="Q151" s="185"/>
      <c r="R151" s="194"/>
      <c r="S151" s="194"/>
      <c r="T151" s="2"/>
    </row>
    <row r="152" spans="1:20" ht="15.75" x14ac:dyDescent="0.25">
      <c r="A152" s="204" t="s">
        <v>67</v>
      </c>
      <c r="B152" s="205" t="s">
        <v>59</v>
      </c>
      <c r="C152" s="364">
        <f>G143</f>
        <v>1</v>
      </c>
      <c r="D152" s="206"/>
      <c r="E152" s="206"/>
      <c r="F152" s="206"/>
      <c r="G152" s="187"/>
      <c r="H152" s="197"/>
      <c r="I152" s="197"/>
      <c r="J152" s="192"/>
      <c r="K152" s="192"/>
      <c r="M152" s="185"/>
      <c r="N152" s="185"/>
      <c r="O152" s="185"/>
      <c r="P152" s="185"/>
      <c r="Q152" s="185"/>
      <c r="R152" s="194"/>
      <c r="S152" s="194"/>
      <c r="T152" s="2"/>
    </row>
    <row r="153" spans="1:20" ht="15.75" x14ac:dyDescent="0.25">
      <c r="A153" s="207"/>
      <c r="B153" s="167" t="s">
        <v>20</v>
      </c>
      <c r="C153" s="365">
        <f>SUM(C149:C152)</f>
        <v>102</v>
      </c>
      <c r="D153" s="209"/>
      <c r="E153" s="209"/>
      <c r="F153" s="209"/>
      <c r="G153" s="210"/>
      <c r="H153" s="192"/>
      <c r="I153" s="192"/>
      <c r="J153" s="192"/>
      <c r="K153" s="192"/>
      <c r="M153" s="526" t="s">
        <v>32</v>
      </c>
      <c r="N153" s="526"/>
      <c r="O153" s="526"/>
      <c r="P153" s="526"/>
      <c r="Q153" s="526"/>
      <c r="R153" s="526"/>
      <c r="S153" s="194"/>
      <c r="T153" s="2"/>
    </row>
    <row r="154" spans="1:20" ht="15.75" x14ac:dyDescent="0.25">
      <c r="A154" s="197"/>
      <c r="B154" s="185"/>
      <c r="C154" s="186"/>
      <c r="D154" s="187"/>
      <c r="E154" s="187"/>
      <c r="F154" s="187"/>
      <c r="G154" s="211"/>
      <c r="H154" s="192"/>
      <c r="I154" s="192"/>
      <c r="J154" s="212"/>
      <c r="K154" s="213"/>
      <c r="M154" s="532" t="s">
        <v>33</v>
      </c>
      <c r="N154" s="532"/>
      <c r="O154" s="532"/>
      <c r="P154" s="532"/>
      <c r="Q154" s="532"/>
      <c r="R154" s="532"/>
      <c r="S154" s="194"/>
      <c r="T154" s="2"/>
    </row>
    <row r="155" spans="1:20" ht="15.75" x14ac:dyDescent="0.25">
      <c r="A155" s="197"/>
      <c r="B155" s="186"/>
      <c r="C155" s="186"/>
      <c r="D155" s="187"/>
      <c r="E155" s="187"/>
      <c r="F155" s="187"/>
      <c r="G155" s="214"/>
      <c r="H155" s="215"/>
      <c r="I155" s="186"/>
      <c r="J155" s="186"/>
      <c r="K155" s="186"/>
      <c r="M155" s="215"/>
      <c r="N155" s="187"/>
      <c r="O155" s="187"/>
      <c r="P155" s="187"/>
      <c r="Q155" s="187"/>
      <c r="R155" s="186"/>
      <c r="S155" s="186"/>
      <c r="T155" s="2"/>
    </row>
    <row r="156" spans="1:20" ht="15.75" x14ac:dyDescent="0.25">
      <c r="A156" s="197"/>
      <c r="B156" s="186"/>
      <c r="C156" s="186"/>
      <c r="D156" s="187"/>
      <c r="E156" s="187"/>
      <c r="F156" s="187"/>
      <c r="G156" s="187"/>
      <c r="H156" s="186"/>
      <c r="I156" s="186"/>
      <c r="J156" s="186"/>
      <c r="K156" s="186"/>
      <c r="L156" s="185"/>
      <c r="M156" s="185"/>
      <c r="N156" s="185"/>
      <c r="O156" s="185"/>
      <c r="P156" s="185"/>
      <c r="Q156" s="185"/>
      <c r="R156" s="186"/>
      <c r="S156" s="186"/>
      <c r="T156" s="2"/>
    </row>
    <row r="157" spans="1:20" x14ac:dyDescent="0.25">
      <c r="A157" s="2"/>
      <c r="B157" s="36"/>
      <c r="C157" s="36"/>
      <c r="D157" s="106"/>
      <c r="E157" s="106"/>
      <c r="F157" s="106"/>
      <c r="G157" s="106"/>
      <c r="H157" s="36"/>
      <c r="I157" s="36"/>
      <c r="J157" s="36"/>
      <c r="K157" s="36"/>
      <c r="L157" s="35"/>
      <c r="M157" s="35"/>
      <c r="N157" s="35"/>
      <c r="O157" s="35"/>
      <c r="P157" s="35"/>
      <c r="Q157" s="35"/>
      <c r="R157" s="36"/>
      <c r="S157" s="36"/>
      <c r="T157" s="2"/>
    </row>
  </sheetData>
  <mergeCells count="38">
    <mergeCell ref="M149:R149"/>
    <mergeCell ref="M153:R153"/>
    <mergeCell ref="M154:R154"/>
    <mergeCell ref="B126:C126"/>
    <mergeCell ref="B143:C143"/>
    <mergeCell ref="B144:C144"/>
    <mergeCell ref="E144:F144"/>
    <mergeCell ref="Q144:R144"/>
    <mergeCell ref="A148:B148"/>
    <mergeCell ref="M148:R148"/>
    <mergeCell ref="B121:C121"/>
    <mergeCell ref="K53:L53"/>
    <mergeCell ref="B70:C70"/>
    <mergeCell ref="B71:C71"/>
    <mergeCell ref="B75:C75"/>
    <mergeCell ref="B76:C76"/>
    <mergeCell ref="B84:C84"/>
    <mergeCell ref="B85:C85"/>
    <mergeCell ref="B90:C90"/>
    <mergeCell ref="B104:C104"/>
    <mergeCell ref="B110:C110"/>
    <mergeCell ref="B118:C118"/>
    <mergeCell ref="K50:L50"/>
    <mergeCell ref="A2:S2"/>
    <mergeCell ref="A3:S3"/>
    <mergeCell ref="A4:S4"/>
    <mergeCell ref="A5:S5"/>
    <mergeCell ref="B6:R6"/>
    <mergeCell ref="A7:A8"/>
    <mergeCell ref="B7:B8"/>
    <mergeCell ref="C7:C8"/>
    <mergeCell ref="D7:G7"/>
    <mergeCell ref="H7:H8"/>
    <mergeCell ref="I7:I8"/>
    <mergeCell ref="K7:L7"/>
    <mergeCell ref="N7:P7"/>
    <mergeCell ref="Q7:S7"/>
    <mergeCell ref="B10:C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961"/>
  <sheetViews>
    <sheetView tabSelected="1" topLeftCell="A5" zoomScale="80" zoomScaleNormal="80" workbookViewId="0">
      <selection activeCell="H27" sqref="H27"/>
    </sheetView>
  </sheetViews>
  <sheetFormatPr defaultRowHeight="12.75" x14ac:dyDescent="0.25"/>
  <cols>
    <col min="1" max="1" width="4.85546875" style="52" customWidth="1"/>
    <col min="2" max="2" width="20" style="2" customWidth="1"/>
    <col min="3" max="3" width="29" style="2" customWidth="1"/>
    <col min="4" max="4" width="4.28515625" style="2" customWidth="1"/>
    <col min="5" max="5" width="5.85546875" style="52" customWidth="1"/>
    <col min="6" max="6" width="5.7109375" style="2" customWidth="1"/>
    <col min="7" max="7" width="4.28515625" style="52" customWidth="1"/>
    <col min="8" max="8" width="18.5703125" style="2" customWidth="1"/>
    <col min="9" max="9" width="18.140625" style="2" customWidth="1"/>
    <col min="10" max="10" width="19.5703125" style="2" customWidth="1"/>
    <col min="11" max="11" width="15.7109375" style="2" customWidth="1"/>
    <col min="12" max="12" width="14.7109375" style="2" customWidth="1"/>
    <col min="13" max="13" width="12.7109375" style="2" customWidth="1"/>
    <col min="14" max="14" width="24" style="2" customWidth="1"/>
    <col min="15" max="15" width="18" style="2" customWidth="1"/>
    <col min="16" max="17" width="7" style="2" customWidth="1"/>
    <col min="18" max="18" width="8.42578125" style="2" customWidth="1"/>
    <col min="19" max="20" width="6.85546875" style="2" customWidth="1"/>
    <col min="21" max="21" width="9.140625" style="2" customWidth="1"/>
    <col min="22" max="22" width="12.7109375" style="1" customWidth="1"/>
    <col min="23" max="23" width="9.140625" style="2"/>
    <col min="24" max="24" width="15.28515625" style="2" customWidth="1"/>
    <col min="25" max="25" width="17" style="2" customWidth="1"/>
    <col min="26" max="16384" width="9.140625" style="2"/>
  </cols>
  <sheetData>
    <row r="2" spans="1:25" ht="15.75" x14ac:dyDescent="0.25">
      <c r="A2" s="529" t="s">
        <v>0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117"/>
    </row>
    <row r="3" spans="1:25" ht="15.75" x14ac:dyDescent="0.25">
      <c r="A3" s="529" t="s">
        <v>1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  <c r="T3" s="529"/>
      <c r="U3" s="117"/>
    </row>
    <row r="4" spans="1:25" ht="15.75" x14ac:dyDescent="0.25">
      <c r="A4" s="529" t="s">
        <v>2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  <c r="T4" s="529"/>
      <c r="U4" s="117"/>
    </row>
    <row r="5" spans="1:25" ht="15.75" x14ac:dyDescent="0.25">
      <c r="A5" s="529" t="s">
        <v>38</v>
      </c>
      <c r="B5" s="529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117"/>
    </row>
    <row r="6" spans="1:25" ht="15" customHeight="1" x14ac:dyDescent="0.25">
      <c r="A6" s="530" t="s">
        <v>47</v>
      </c>
      <c r="B6" s="572"/>
      <c r="C6" s="572"/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2"/>
      <c r="O6" s="572"/>
      <c r="P6" s="572"/>
      <c r="Q6" s="572"/>
      <c r="R6" s="572"/>
      <c r="S6" s="572"/>
      <c r="T6" s="572"/>
      <c r="U6" s="118"/>
    </row>
    <row r="7" spans="1:25" s="1" customFormat="1" x14ac:dyDescent="0.25">
      <c r="A7" s="52"/>
      <c r="B7" s="531"/>
      <c r="C7" s="531"/>
      <c r="D7" s="531"/>
      <c r="E7" s="531"/>
      <c r="F7" s="531"/>
      <c r="G7" s="531"/>
      <c r="H7" s="531"/>
      <c r="I7" s="531"/>
      <c r="J7" s="531"/>
      <c r="K7" s="531"/>
      <c r="L7" s="531"/>
      <c r="M7" s="531"/>
      <c r="N7" s="531"/>
      <c r="O7" s="531"/>
      <c r="P7" s="531"/>
      <c r="Q7" s="531"/>
      <c r="R7" s="531"/>
      <c r="S7" s="531"/>
      <c r="T7" s="531"/>
      <c r="U7" s="119"/>
      <c r="V7" s="1">
        <v>1</v>
      </c>
    </row>
    <row r="8" spans="1:25" s="1" customFormat="1" ht="12.75" customHeight="1" x14ac:dyDescent="0.25">
      <c r="A8" s="520" t="s">
        <v>19</v>
      </c>
      <c r="B8" s="522" t="s">
        <v>39</v>
      </c>
      <c r="C8" s="524" t="s">
        <v>13</v>
      </c>
      <c r="D8" s="507" t="s">
        <v>14</v>
      </c>
      <c r="E8" s="508"/>
      <c r="F8" s="508"/>
      <c r="G8" s="509"/>
      <c r="H8" s="524" t="s">
        <v>3</v>
      </c>
      <c r="I8" s="524" t="s">
        <v>4</v>
      </c>
      <c r="J8" s="4" t="s">
        <v>5</v>
      </c>
      <c r="K8" s="507" t="s">
        <v>6</v>
      </c>
      <c r="L8" s="508"/>
      <c r="M8" s="508"/>
      <c r="N8" s="509"/>
      <c r="O8" s="3" t="s">
        <v>7</v>
      </c>
      <c r="P8" s="567" t="s">
        <v>26</v>
      </c>
      <c r="Q8" s="568"/>
      <c r="R8" s="568"/>
      <c r="S8" s="507" t="s">
        <v>8</v>
      </c>
      <c r="T8" s="508"/>
      <c r="U8" s="509"/>
    </row>
    <row r="9" spans="1:25" s="1" customFormat="1" ht="27.75" customHeight="1" x14ac:dyDescent="0.25">
      <c r="A9" s="521"/>
      <c r="B9" s="523"/>
      <c r="C9" s="525"/>
      <c r="D9" s="3" t="s">
        <v>15</v>
      </c>
      <c r="E9" s="3" t="s">
        <v>16</v>
      </c>
      <c r="F9" s="3" t="s">
        <v>17</v>
      </c>
      <c r="G9" s="5" t="s">
        <v>18</v>
      </c>
      <c r="H9" s="525"/>
      <c r="I9" s="525"/>
      <c r="J9" s="4"/>
      <c r="K9" s="4" t="s">
        <v>9</v>
      </c>
      <c r="L9" s="4" t="s">
        <v>10</v>
      </c>
      <c r="M9" s="3" t="s">
        <v>11</v>
      </c>
      <c r="N9" s="3" t="s">
        <v>12</v>
      </c>
      <c r="O9" s="3"/>
      <c r="P9" s="71" t="s">
        <v>22</v>
      </c>
      <c r="Q9" s="91" t="s">
        <v>27</v>
      </c>
      <c r="R9" s="120" t="s">
        <v>43</v>
      </c>
      <c r="S9" s="4" t="s">
        <v>29</v>
      </c>
      <c r="T9" s="4" t="s">
        <v>30</v>
      </c>
      <c r="U9" s="83" t="s">
        <v>8</v>
      </c>
    </row>
    <row r="10" spans="1:25" s="1" customFormat="1" ht="14.25" customHeight="1" x14ac:dyDescent="0.25">
      <c r="A10" s="34"/>
      <c r="B10" s="53"/>
      <c r="C10" s="9"/>
      <c r="D10" s="9"/>
      <c r="E10" s="67"/>
      <c r="F10" s="9"/>
      <c r="G10" s="10"/>
      <c r="H10" s="10"/>
      <c r="I10" s="10"/>
      <c r="J10" s="10"/>
      <c r="K10" s="11"/>
      <c r="L10" s="11"/>
      <c r="M10" s="11"/>
      <c r="N10" s="73"/>
      <c r="O10" s="12"/>
      <c r="P10" s="12"/>
      <c r="Q10" s="92"/>
      <c r="R10" s="12"/>
      <c r="S10" s="12"/>
      <c r="T10" s="13"/>
      <c r="U10" s="86"/>
      <c r="X10" s="1" t="s">
        <v>23</v>
      </c>
      <c r="Y10" s="1" t="s">
        <v>25</v>
      </c>
    </row>
    <row r="11" spans="1:25" s="1" customFormat="1" ht="87.75" customHeight="1" x14ac:dyDescent="0.25">
      <c r="A11" s="20">
        <v>1</v>
      </c>
      <c r="B11" s="56" t="s">
        <v>35</v>
      </c>
      <c r="C11" s="22" t="s">
        <v>34</v>
      </c>
      <c r="D11" s="22"/>
      <c r="E11" s="68">
        <v>1</v>
      </c>
      <c r="F11" s="22"/>
      <c r="G11" s="23"/>
      <c r="H11" s="24">
        <v>28500000000</v>
      </c>
      <c r="I11" s="24">
        <v>28445380000</v>
      </c>
      <c r="J11" s="26"/>
      <c r="K11" s="22"/>
      <c r="L11" s="22"/>
      <c r="M11" s="22"/>
      <c r="N11" s="21"/>
      <c r="O11" s="85"/>
      <c r="P11" s="27">
        <v>1</v>
      </c>
      <c r="Q11" s="82"/>
      <c r="R11" s="27"/>
      <c r="S11" s="19">
        <v>1</v>
      </c>
      <c r="T11" s="17"/>
      <c r="U11" s="23" t="s">
        <v>49</v>
      </c>
      <c r="W11" s="1" t="s">
        <v>24</v>
      </c>
      <c r="X11" s="57">
        <f>SUM(J11:J11)</f>
        <v>0</v>
      </c>
      <c r="Y11" s="57">
        <f>O11:O11</f>
        <v>0</v>
      </c>
    </row>
    <row r="12" spans="1:25" s="1" customFormat="1" ht="87.75" customHeight="1" x14ac:dyDescent="0.25">
      <c r="A12" s="88"/>
      <c r="B12" s="56"/>
      <c r="C12" s="89" t="s">
        <v>37</v>
      </c>
      <c r="D12" s="89"/>
      <c r="E12" s="90">
        <v>1</v>
      </c>
      <c r="F12" s="89"/>
      <c r="G12" s="80"/>
      <c r="H12" s="93">
        <v>9000000000</v>
      </c>
      <c r="I12" s="93">
        <v>8983660000</v>
      </c>
      <c r="J12" s="81"/>
      <c r="K12" s="89"/>
      <c r="L12" s="89"/>
      <c r="M12" s="89"/>
      <c r="N12" s="78"/>
      <c r="O12" s="94"/>
      <c r="P12" s="82"/>
      <c r="Q12" s="82"/>
      <c r="R12" s="82">
        <v>1</v>
      </c>
      <c r="S12" s="108">
        <v>1</v>
      </c>
      <c r="T12" s="103"/>
      <c r="U12" s="23" t="s">
        <v>40</v>
      </c>
      <c r="X12" s="57"/>
      <c r="Y12" s="57"/>
    </row>
    <row r="13" spans="1:25" s="66" customFormat="1" ht="74.25" customHeight="1" x14ac:dyDescent="0.25">
      <c r="A13" s="77"/>
      <c r="B13" s="72"/>
      <c r="C13" s="78" t="s">
        <v>41</v>
      </c>
      <c r="D13" s="78"/>
      <c r="E13" s="79">
        <v>1</v>
      </c>
      <c r="F13" s="78"/>
      <c r="G13" s="77"/>
      <c r="H13" s="96">
        <v>13500000000</v>
      </c>
      <c r="I13" s="96">
        <v>13482170000</v>
      </c>
      <c r="J13" s="97"/>
      <c r="K13" s="101"/>
      <c r="L13" s="101"/>
      <c r="M13" s="101"/>
      <c r="N13" s="101"/>
      <c r="O13" s="94"/>
      <c r="P13" s="82">
        <v>1</v>
      </c>
      <c r="Q13" s="82"/>
      <c r="R13" s="82"/>
      <c r="S13" s="82">
        <v>1</v>
      </c>
      <c r="T13" s="80"/>
      <c r="U13" s="80" t="s">
        <v>36</v>
      </c>
    </row>
    <row r="14" spans="1:25" s="66" customFormat="1" ht="74.25" customHeight="1" x14ac:dyDescent="0.25">
      <c r="A14" s="77"/>
      <c r="B14" s="72"/>
      <c r="C14" s="78" t="s">
        <v>42</v>
      </c>
      <c r="D14" s="78"/>
      <c r="E14" s="79">
        <v>1</v>
      </c>
      <c r="F14" s="78"/>
      <c r="G14" s="77"/>
      <c r="H14" s="96">
        <v>4500000000</v>
      </c>
      <c r="I14" s="96">
        <v>4497800000</v>
      </c>
      <c r="J14" s="97"/>
      <c r="K14" s="101"/>
      <c r="L14" s="101"/>
      <c r="M14" s="101"/>
      <c r="N14" s="101"/>
      <c r="O14" s="94"/>
      <c r="P14" s="82"/>
      <c r="Q14" s="82"/>
      <c r="R14" s="82">
        <v>1</v>
      </c>
      <c r="S14" s="82">
        <v>1</v>
      </c>
      <c r="T14" s="80"/>
      <c r="U14" s="80" t="s">
        <v>46</v>
      </c>
    </row>
    <row r="15" spans="1:25" s="66" customFormat="1" ht="74.25" customHeight="1" x14ac:dyDescent="0.25">
      <c r="A15" s="77"/>
      <c r="B15" s="72"/>
      <c r="C15" s="78" t="s">
        <v>44</v>
      </c>
      <c r="D15" s="78"/>
      <c r="E15" s="79"/>
      <c r="F15" s="78">
        <v>1</v>
      </c>
      <c r="G15" s="77"/>
      <c r="H15" s="96">
        <v>450000000</v>
      </c>
      <c r="I15" s="96">
        <v>449870000</v>
      </c>
      <c r="J15" s="97"/>
      <c r="K15" s="101"/>
      <c r="L15" s="101"/>
      <c r="M15" s="101"/>
      <c r="N15" s="101"/>
      <c r="O15" s="94"/>
      <c r="P15" s="82">
        <v>1</v>
      </c>
      <c r="Q15" s="82"/>
      <c r="R15" s="82"/>
      <c r="S15" s="82">
        <v>1</v>
      </c>
      <c r="T15" s="80"/>
      <c r="U15" s="80" t="s">
        <v>45</v>
      </c>
    </row>
    <row r="16" spans="1:25" s="66" customFormat="1" ht="57" customHeight="1" x14ac:dyDescent="0.25">
      <c r="A16" s="77"/>
      <c r="B16" s="72"/>
      <c r="C16" s="78"/>
      <c r="D16" s="78"/>
      <c r="E16" s="79"/>
      <c r="F16" s="78"/>
      <c r="G16" s="77"/>
      <c r="H16" s="96"/>
      <c r="I16" s="96"/>
      <c r="J16" s="97"/>
      <c r="K16" s="101"/>
      <c r="L16" s="101"/>
      <c r="M16" s="101"/>
      <c r="N16" s="101"/>
      <c r="O16" s="94"/>
      <c r="P16" s="82"/>
      <c r="Q16" s="82"/>
      <c r="R16" s="82"/>
      <c r="S16" s="82"/>
      <c r="T16" s="80"/>
      <c r="U16" s="80"/>
    </row>
    <row r="17" spans="1:22" s="1" customFormat="1" x14ac:dyDescent="0.25">
      <c r="A17" s="20"/>
      <c r="B17" s="55"/>
      <c r="C17" s="21"/>
      <c r="D17" s="21"/>
      <c r="E17" s="76"/>
      <c r="F17" s="21"/>
      <c r="G17" s="75"/>
      <c r="H17" s="33"/>
      <c r="I17" s="33"/>
      <c r="J17" s="15"/>
      <c r="K17" s="15"/>
      <c r="L17" s="15"/>
      <c r="M17" s="15"/>
      <c r="N17" s="15"/>
      <c r="O17" s="27">
        <f t="shared" ref="O17" si="0">I17-J17</f>
        <v>0</v>
      </c>
      <c r="P17" s="27"/>
      <c r="Q17" s="82"/>
      <c r="R17" s="27"/>
      <c r="S17" s="27"/>
      <c r="T17" s="23"/>
      <c r="U17" s="23"/>
    </row>
    <row r="18" spans="1:22" s="1" customFormat="1" ht="24.75" customHeight="1" x14ac:dyDescent="0.25">
      <c r="A18" s="8"/>
      <c r="B18" s="575" t="s">
        <v>20</v>
      </c>
      <c r="C18" s="576"/>
      <c r="D18" s="6">
        <f t="shared" ref="D18:U18" si="1">SUM(D11:D17)</f>
        <v>0</v>
      </c>
      <c r="E18" s="8">
        <f t="shared" si="1"/>
        <v>4</v>
      </c>
      <c r="F18" s="6">
        <f t="shared" si="1"/>
        <v>1</v>
      </c>
      <c r="G18" s="6">
        <f t="shared" si="1"/>
        <v>0</v>
      </c>
      <c r="H18" s="7">
        <f t="shared" si="1"/>
        <v>55950000000</v>
      </c>
      <c r="I18" s="7">
        <f t="shared" si="1"/>
        <v>55858880000</v>
      </c>
      <c r="J18" s="30">
        <f t="shared" si="1"/>
        <v>0</v>
      </c>
      <c r="K18" s="6">
        <f t="shared" si="1"/>
        <v>0</v>
      </c>
      <c r="L18" s="6">
        <f t="shared" si="1"/>
        <v>0</v>
      </c>
      <c r="M18" s="6">
        <f t="shared" si="1"/>
        <v>0</v>
      </c>
      <c r="N18" s="6">
        <f t="shared" si="1"/>
        <v>0</v>
      </c>
      <c r="O18" s="84">
        <f t="shared" si="1"/>
        <v>0</v>
      </c>
      <c r="P18" s="30">
        <f t="shared" si="1"/>
        <v>3</v>
      </c>
      <c r="Q18" s="109"/>
      <c r="R18" s="30">
        <f t="shared" si="1"/>
        <v>2</v>
      </c>
      <c r="S18" s="74">
        <f t="shared" si="1"/>
        <v>5</v>
      </c>
      <c r="T18" s="6">
        <f t="shared" si="1"/>
        <v>0</v>
      </c>
      <c r="U18" s="6">
        <f t="shared" si="1"/>
        <v>0</v>
      </c>
    </row>
    <row r="19" spans="1:22" s="1" customFormat="1" ht="35.25" customHeight="1" x14ac:dyDescent="0.25">
      <c r="A19" s="20">
        <v>2</v>
      </c>
      <c r="B19" s="54"/>
      <c r="C19" s="16"/>
      <c r="D19" s="16"/>
      <c r="E19" s="17"/>
      <c r="F19" s="16"/>
      <c r="G19" s="17"/>
      <c r="H19" s="18"/>
      <c r="I19" s="18"/>
      <c r="J19" s="31"/>
      <c r="K19" s="15"/>
      <c r="L19" s="14"/>
      <c r="M19" s="15"/>
      <c r="N19" s="15"/>
      <c r="O19" s="27"/>
      <c r="P19" s="27"/>
      <c r="Q19" s="82"/>
      <c r="R19" s="27"/>
      <c r="S19" s="27"/>
      <c r="T19" s="23"/>
      <c r="U19" s="23"/>
    </row>
    <row r="20" spans="1:22" s="1" customFormat="1" x14ac:dyDescent="0.25">
      <c r="A20" s="20"/>
      <c r="B20" s="54"/>
      <c r="C20" s="16"/>
      <c r="D20" s="16"/>
      <c r="E20" s="17"/>
      <c r="F20" s="16"/>
      <c r="G20" s="17"/>
      <c r="H20" s="18"/>
      <c r="I20" s="18"/>
      <c r="J20" s="31"/>
      <c r="K20" s="14"/>
      <c r="L20" s="14"/>
      <c r="M20" s="14"/>
      <c r="N20" s="14"/>
      <c r="O20" s="27"/>
      <c r="P20" s="27"/>
      <c r="Q20" s="82"/>
      <c r="R20" s="27"/>
      <c r="S20" s="27"/>
      <c r="T20" s="23"/>
      <c r="U20" s="23"/>
    </row>
    <row r="21" spans="1:22" s="1" customFormat="1" x14ac:dyDescent="0.25">
      <c r="A21" s="8"/>
      <c r="B21" s="575" t="s">
        <v>20</v>
      </c>
      <c r="C21" s="576"/>
      <c r="D21" s="6">
        <f t="shared" ref="D21:P21" si="2">SUM(D19:D20)</f>
        <v>0</v>
      </c>
      <c r="E21" s="8">
        <f t="shared" si="2"/>
        <v>0</v>
      </c>
      <c r="F21" s="6">
        <f t="shared" si="2"/>
        <v>0</v>
      </c>
      <c r="G21" s="6">
        <f t="shared" si="2"/>
        <v>0</v>
      </c>
      <c r="H21" s="30">
        <f t="shared" si="2"/>
        <v>0</v>
      </c>
      <c r="I21" s="30">
        <f t="shared" si="2"/>
        <v>0</v>
      </c>
      <c r="J21" s="30">
        <f t="shared" si="2"/>
        <v>0</v>
      </c>
      <c r="K21" s="6">
        <f t="shared" si="2"/>
        <v>0</v>
      </c>
      <c r="L21" s="6">
        <f t="shared" si="2"/>
        <v>0</v>
      </c>
      <c r="M21" s="6">
        <f t="shared" si="2"/>
        <v>0</v>
      </c>
      <c r="N21" s="6">
        <f t="shared" si="2"/>
        <v>0</v>
      </c>
      <c r="O21" s="30">
        <f t="shared" si="2"/>
        <v>0</v>
      </c>
      <c r="P21" s="6">
        <f t="shared" si="2"/>
        <v>0</v>
      </c>
      <c r="Q21" s="110"/>
      <c r="R21" s="6">
        <f>SUM(R19:R20)</f>
        <v>0</v>
      </c>
      <c r="S21" s="74">
        <f>SUM(S19:S20)</f>
        <v>0</v>
      </c>
      <c r="T21" s="6">
        <f>SUM(T19:T20)</f>
        <v>0</v>
      </c>
      <c r="U21" s="6">
        <f>SUM(U19:U20)</f>
        <v>0</v>
      </c>
    </row>
    <row r="22" spans="1:22" x14ac:dyDescent="0.25">
      <c r="A22" s="88"/>
      <c r="B22" s="105"/>
      <c r="C22" s="54"/>
      <c r="D22" s="102"/>
      <c r="E22" s="103"/>
      <c r="F22" s="102"/>
      <c r="G22" s="104"/>
      <c r="H22" s="98"/>
      <c r="I22" s="99"/>
      <c r="J22" s="95"/>
      <c r="K22" s="99"/>
      <c r="L22" s="99"/>
      <c r="M22" s="99"/>
      <c r="N22" s="100"/>
      <c r="O22" s="100"/>
      <c r="P22" s="100"/>
      <c r="Q22" s="100"/>
      <c r="R22" s="100"/>
      <c r="S22" s="100"/>
      <c r="T22" s="88"/>
      <c r="U22" s="77"/>
      <c r="V22" s="2"/>
    </row>
    <row r="23" spans="1:22" ht="20.100000000000001" customHeight="1" x14ac:dyDescent="0.25">
      <c r="A23" s="107"/>
      <c r="B23" s="573" t="s">
        <v>21</v>
      </c>
      <c r="C23" s="574"/>
      <c r="D23" s="12">
        <f>D21+D18</f>
        <v>0</v>
      </c>
      <c r="E23" s="12">
        <f t="shared" ref="E23:U23" si="3">E21+E18</f>
        <v>4</v>
      </c>
      <c r="F23" s="12">
        <f t="shared" si="3"/>
        <v>1</v>
      </c>
      <c r="G23" s="12">
        <f t="shared" si="3"/>
        <v>0</v>
      </c>
      <c r="H23" s="12">
        <f t="shared" si="3"/>
        <v>55950000000</v>
      </c>
      <c r="I23" s="12">
        <f t="shared" si="3"/>
        <v>55858880000</v>
      </c>
      <c r="J23" s="12">
        <f t="shared" si="3"/>
        <v>0</v>
      </c>
      <c r="K23" s="12">
        <f t="shared" si="3"/>
        <v>0</v>
      </c>
      <c r="L23" s="12">
        <f t="shared" si="3"/>
        <v>0</v>
      </c>
      <c r="M23" s="12">
        <f t="shared" si="3"/>
        <v>0</v>
      </c>
      <c r="N23" s="12">
        <f t="shared" si="3"/>
        <v>0</v>
      </c>
      <c r="O23" s="12">
        <f t="shared" si="3"/>
        <v>0</v>
      </c>
      <c r="P23" s="12">
        <f t="shared" si="3"/>
        <v>3</v>
      </c>
      <c r="Q23" s="12">
        <f t="shared" si="3"/>
        <v>0</v>
      </c>
      <c r="R23" s="12">
        <f t="shared" si="3"/>
        <v>2</v>
      </c>
      <c r="S23" s="12">
        <f t="shared" si="3"/>
        <v>5</v>
      </c>
      <c r="T23" s="12">
        <f t="shared" si="3"/>
        <v>0</v>
      </c>
      <c r="U23" s="12">
        <f t="shared" si="3"/>
        <v>0</v>
      </c>
      <c r="V23" s="2"/>
    </row>
    <row r="24" spans="1:22" ht="15.75" x14ac:dyDescent="0.25">
      <c r="A24" s="107"/>
      <c r="B24" s="569" t="s">
        <v>28</v>
      </c>
      <c r="C24" s="570"/>
      <c r="D24" s="64"/>
      <c r="E24" s="571">
        <f>D23+E23+F23+G23</f>
        <v>5</v>
      </c>
      <c r="F24" s="571"/>
      <c r="G24" s="65"/>
      <c r="H24" s="28"/>
      <c r="I24" s="28"/>
      <c r="J24" s="29"/>
      <c r="K24" s="28"/>
      <c r="L24" s="28"/>
      <c r="M24" s="28"/>
      <c r="N24" s="25"/>
      <c r="O24" s="25"/>
      <c r="P24" s="121"/>
      <c r="Q24" s="123">
        <f>P23+Q23+R23</f>
        <v>5</v>
      </c>
      <c r="R24" s="122"/>
      <c r="S24" s="510">
        <f>S23+T23</f>
        <v>5</v>
      </c>
      <c r="T24" s="511"/>
      <c r="U24" s="87"/>
      <c r="V24" s="2"/>
    </row>
    <row r="25" spans="1:22" x14ac:dyDescent="0.25">
      <c r="B25" s="35"/>
      <c r="C25" s="36"/>
      <c r="D25" s="36"/>
      <c r="E25" s="106"/>
      <c r="F25" s="36"/>
      <c r="G25" s="37"/>
      <c r="H25" s="38"/>
      <c r="I25" s="38"/>
      <c r="J25" s="40"/>
      <c r="K25" s="40"/>
      <c r="L25" s="40"/>
      <c r="M25" s="40"/>
      <c r="N25" s="39"/>
      <c r="O25" s="39"/>
      <c r="P25" s="39"/>
      <c r="Q25" s="39"/>
      <c r="R25" s="39"/>
      <c r="S25" s="39"/>
      <c r="T25" s="106"/>
      <c r="U25" s="106"/>
      <c r="V25" s="2"/>
    </row>
    <row r="26" spans="1:22" x14ac:dyDescent="0.25">
      <c r="B26" s="35"/>
      <c r="C26" s="36"/>
      <c r="D26" s="36"/>
      <c r="E26" s="106"/>
      <c r="F26" s="36"/>
      <c r="G26" s="106"/>
      <c r="H26" s="41"/>
      <c r="I26" s="42"/>
      <c r="J26" s="42"/>
      <c r="K26" s="39"/>
      <c r="L26" s="42"/>
      <c r="M26" s="41"/>
      <c r="N26" s="42"/>
      <c r="O26" s="42"/>
      <c r="P26" s="42"/>
      <c r="Q26" s="42"/>
      <c r="R26" s="42"/>
      <c r="S26" s="42"/>
      <c r="T26" s="32"/>
      <c r="U26" s="32"/>
      <c r="V26" s="2"/>
    </row>
    <row r="27" spans="1:22" x14ac:dyDescent="0.25">
      <c r="B27" s="35"/>
      <c r="C27" s="36"/>
      <c r="D27" s="36"/>
      <c r="E27" s="106"/>
      <c r="F27" s="36"/>
      <c r="G27" s="106"/>
      <c r="H27" s="111"/>
      <c r="I27" s="111"/>
      <c r="J27" s="111"/>
      <c r="K27" s="39"/>
      <c r="L27" s="41"/>
      <c r="M27" s="41"/>
      <c r="T27" s="32"/>
      <c r="U27" s="32"/>
      <c r="V27" s="2"/>
    </row>
    <row r="28" spans="1:22" x14ac:dyDescent="0.25">
      <c r="A28" s="115"/>
      <c r="B28" s="116"/>
      <c r="C28" s="36"/>
      <c r="D28" s="36"/>
      <c r="E28" s="106"/>
      <c r="F28" s="36"/>
      <c r="G28" s="106"/>
      <c r="H28" s="112"/>
      <c r="I28" s="112"/>
      <c r="J28" s="113"/>
      <c r="K28" s="39"/>
      <c r="L28" s="41"/>
      <c r="M28" s="41"/>
      <c r="N28" s="577" t="s">
        <v>31</v>
      </c>
      <c r="O28" s="577"/>
      <c r="P28" s="106"/>
      <c r="Q28" s="106"/>
      <c r="R28" s="106"/>
      <c r="S28" s="106"/>
      <c r="T28" s="32"/>
      <c r="U28" s="32"/>
      <c r="V28" s="2"/>
    </row>
    <row r="29" spans="1:22" x14ac:dyDescent="0.25">
      <c r="A29" s="116"/>
      <c r="B29" s="116"/>
      <c r="C29" s="36"/>
      <c r="D29" s="36"/>
      <c r="E29" s="106"/>
      <c r="F29" s="36"/>
      <c r="G29" s="106"/>
      <c r="H29" s="112"/>
      <c r="I29" s="112"/>
      <c r="J29" s="114"/>
      <c r="K29" s="39"/>
      <c r="L29" s="41"/>
      <c r="M29" s="41"/>
      <c r="N29" s="35"/>
      <c r="O29" s="35"/>
      <c r="P29" s="35"/>
      <c r="Q29" s="35"/>
      <c r="R29" s="35"/>
      <c r="S29" s="35"/>
      <c r="T29" s="32"/>
      <c r="U29" s="32"/>
      <c r="V29" s="2"/>
    </row>
    <row r="30" spans="1:22" x14ac:dyDescent="0.25">
      <c r="A30" s="2"/>
      <c r="B30" s="35"/>
      <c r="C30" s="45"/>
      <c r="D30" s="45"/>
      <c r="E30" s="69"/>
      <c r="F30" s="45"/>
      <c r="G30" s="106"/>
      <c r="H30" s="40"/>
      <c r="I30" s="40"/>
      <c r="J30" s="40"/>
      <c r="K30" s="40"/>
      <c r="L30" s="41"/>
      <c r="M30" s="41"/>
      <c r="N30" s="35"/>
      <c r="O30" s="35"/>
      <c r="P30" s="35"/>
      <c r="Q30" s="35"/>
      <c r="R30" s="35"/>
      <c r="S30" s="35"/>
      <c r="T30" s="32"/>
      <c r="U30" s="32"/>
      <c r="V30" s="2"/>
    </row>
    <row r="31" spans="1:22" x14ac:dyDescent="0.25">
      <c r="A31" s="2"/>
      <c r="B31" s="35"/>
      <c r="C31" s="45"/>
      <c r="D31" s="45"/>
      <c r="E31" s="69"/>
      <c r="F31" s="45"/>
      <c r="G31" s="106"/>
      <c r="J31" s="41"/>
      <c r="K31" s="41"/>
      <c r="L31" s="41"/>
      <c r="M31" s="41"/>
      <c r="N31" s="35"/>
      <c r="O31" s="35"/>
      <c r="P31" s="35"/>
      <c r="Q31" s="35"/>
      <c r="R31" s="35"/>
      <c r="S31" s="35"/>
      <c r="T31" s="32"/>
      <c r="U31" s="32"/>
      <c r="V31" s="2"/>
    </row>
    <row r="32" spans="1:22" x14ac:dyDescent="0.25">
      <c r="A32" s="2"/>
      <c r="B32" s="58"/>
      <c r="C32" s="59"/>
      <c r="D32" s="59"/>
      <c r="E32" s="70"/>
      <c r="F32" s="59"/>
      <c r="G32" s="60"/>
      <c r="H32" s="41"/>
      <c r="I32" s="41"/>
      <c r="J32" s="41"/>
      <c r="K32" s="41"/>
      <c r="L32" s="41"/>
      <c r="M32" s="41"/>
      <c r="N32" s="35"/>
      <c r="O32" s="35"/>
      <c r="P32" s="35"/>
      <c r="Q32" s="35"/>
      <c r="R32" s="35"/>
      <c r="S32" s="35"/>
      <c r="T32" s="32"/>
      <c r="U32" s="32"/>
      <c r="V32" s="2"/>
    </row>
    <row r="33" spans="1:22" ht="15.75" x14ac:dyDescent="0.25">
      <c r="A33" s="2"/>
      <c r="B33" s="35"/>
      <c r="C33" s="36"/>
      <c r="D33" s="36"/>
      <c r="E33" s="106"/>
      <c r="F33" s="36"/>
      <c r="G33" s="43"/>
      <c r="H33" s="41"/>
      <c r="I33" s="41"/>
      <c r="J33" s="61"/>
      <c r="K33" s="44"/>
      <c r="L33" s="44"/>
      <c r="M33" s="44"/>
      <c r="N33" s="526" t="s">
        <v>32</v>
      </c>
      <c r="O33" s="526"/>
      <c r="P33" s="63"/>
      <c r="Q33" s="63"/>
      <c r="R33" s="63"/>
      <c r="S33" s="63"/>
      <c r="T33" s="32"/>
      <c r="U33" s="32"/>
      <c r="V33" s="2"/>
    </row>
    <row r="34" spans="1:22" ht="15.75" x14ac:dyDescent="0.25">
      <c r="A34" s="2"/>
      <c r="B34" s="36"/>
      <c r="C34" s="36"/>
      <c r="D34" s="36"/>
      <c r="E34" s="106"/>
      <c r="F34" s="36"/>
      <c r="G34" s="46"/>
      <c r="H34" s="47"/>
      <c r="I34" s="36"/>
      <c r="J34" s="36"/>
      <c r="K34" s="36"/>
      <c r="L34" s="36"/>
      <c r="M34" s="36"/>
      <c r="N34" s="532" t="s">
        <v>33</v>
      </c>
      <c r="O34" s="532"/>
      <c r="P34" s="106"/>
      <c r="Q34" s="106"/>
      <c r="R34" s="106"/>
      <c r="S34" s="106"/>
      <c r="T34" s="36"/>
      <c r="U34" s="36"/>
      <c r="V34" s="2"/>
    </row>
    <row r="35" spans="1:22" x14ac:dyDescent="0.25">
      <c r="A35" s="2"/>
      <c r="B35" s="36"/>
      <c r="C35" s="36"/>
      <c r="D35" s="36"/>
      <c r="E35" s="106"/>
      <c r="F35" s="36"/>
      <c r="G35" s="106"/>
      <c r="H35" s="36"/>
      <c r="I35" s="36"/>
      <c r="J35" s="36"/>
      <c r="K35" s="36"/>
      <c r="L35" s="36"/>
      <c r="M35" s="36"/>
      <c r="N35" s="35"/>
      <c r="O35" s="35"/>
      <c r="P35" s="35"/>
      <c r="Q35" s="35"/>
      <c r="R35" s="35"/>
      <c r="S35" s="35"/>
      <c r="T35" s="36"/>
      <c r="U35" s="36"/>
      <c r="V35" s="2"/>
    </row>
    <row r="36" spans="1:22" x14ac:dyDescent="0.25">
      <c r="A36" s="2"/>
      <c r="B36" s="36"/>
      <c r="C36" s="36"/>
      <c r="D36" s="36"/>
      <c r="E36" s="106"/>
      <c r="F36" s="36"/>
      <c r="G36" s="106"/>
      <c r="H36" s="36"/>
      <c r="I36" s="36"/>
      <c r="J36" s="36"/>
      <c r="K36" s="36"/>
      <c r="L36" s="36"/>
      <c r="M36" s="36"/>
      <c r="N36" s="35"/>
      <c r="O36" s="35"/>
      <c r="P36" s="35"/>
      <c r="Q36" s="35"/>
      <c r="R36" s="35"/>
      <c r="S36" s="35"/>
      <c r="T36" s="36"/>
      <c r="U36" s="36"/>
      <c r="V36" s="2"/>
    </row>
    <row r="37" spans="1:22" x14ac:dyDescent="0.25">
      <c r="A37" s="2"/>
      <c r="B37" s="36"/>
      <c r="C37" s="36"/>
      <c r="D37" s="36"/>
      <c r="E37" s="106"/>
      <c r="F37" s="36"/>
      <c r="G37" s="106"/>
      <c r="H37" s="36"/>
      <c r="I37" s="36"/>
      <c r="J37" s="36"/>
      <c r="K37" s="36"/>
      <c r="L37" s="36"/>
      <c r="M37" s="36"/>
      <c r="N37" s="35"/>
      <c r="O37" s="35"/>
      <c r="P37" s="35"/>
      <c r="Q37" s="35"/>
      <c r="R37" s="35"/>
      <c r="S37" s="35"/>
      <c r="T37" s="36"/>
      <c r="U37" s="36"/>
      <c r="V37" s="2"/>
    </row>
    <row r="38" spans="1:22" x14ac:dyDescent="0.25">
      <c r="A38" s="2"/>
      <c r="B38" s="36"/>
      <c r="C38" s="36"/>
      <c r="D38" s="36"/>
      <c r="E38" s="106"/>
      <c r="F38" s="36"/>
      <c r="G38" s="106"/>
      <c r="H38" s="36"/>
      <c r="I38" s="45"/>
      <c r="J38" s="36"/>
      <c r="K38" s="36"/>
      <c r="L38" s="36"/>
      <c r="M38" s="36"/>
      <c r="N38" s="35"/>
      <c r="O38" s="35"/>
      <c r="P38" s="35"/>
      <c r="Q38" s="35"/>
      <c r="R38" s="35"/>
      <c r="S38" s="35"/>
      <c r="T38" s="36"/>
      <c r="U38" s="36"/>
      <c r="V38" s="2"/>
    </row>
    <row r="39" spans="1:22" x14ac:dyDescent="0.25">
      <c r="A39" s="2"/>
      <c r="B39" s="48"/>
      <c r="C39" s="48"/>
      <c r="D39" s="48"/>
      <c r="E39" s="32"/>
      <c r="F39" s="48"/>
      <c r="G39" s="106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35"/>
      <c r="U39" s="35"/>
      <c r="V39" s="2"/>
    </row>
    <row r="40" spans="1:22" x14ac:dyDescent="0.25">
      <c r="A40" s="2"/>
      <c r="C40" s="49"/>
      <c r="D40" s="49"/>
      <c r="E40" s="50"/>
      <c r="F40" s="49"/>
      <c r="G40" s="50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V40" s="2"/>
    </row>
    <row r="41" spans="1:22" x14ac:dyDescent="0.25">
      <c r="A41" s="2"/>
      <c r="C41" s="49"/>
      <c r="D41" s="49"/>
      <c r="E41" s="50"/>
      <c r="F41" s="49"/>
      <c r="G41" s="50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V41" s="2"/>
    </row>
    <row r="42" spans="1:22" x14ac:dyDescent="0.25">
      <c r="A42" s="2"/>
      <c r="C42" s="49"/>
      <c r="D42" s="49"/>
      <c r="E42" s="50"/>
      <c r="F42" s="49"/>
      <c r="G42" s="50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V42" s="2"/>
    </row>
    <row r="43" spans="1:22" x14ac:dyDescent="0.25">
      <c r="A43" s="2"/>
      <c r="C43" s="49"/>
      <c r="D43" s="49"/>
      <c r="E43" s="50"/>
      <c r="F43" s="49"/>
      <c r="G43" s="50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V43" s="2"/>
    </row>
    <row r="44" spans="1:22" x14ac:dyDescent="0.25">
      <c r="A44" s="2"/>
      <c r="C44" s="49"/>
      <c r="D44" s="49"/>
      <c r="E44" s="50"/>
      <c r="F44" s="49"/>
      <c r="G44" s="50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V44" s="2"/>
    </row>
    <row r="45" spans="1:22" x14ac:dyDescent="0.25">
      <c r="A45" s="2"/>
      <c r="C45" s="49"/>
      <c r="D45" s="49"/>
      <c r="E45" s="50"/>
      <c r="F45" s="49"/>
      <c r="G45" s="50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V45" s="2"/>
    </row>
    <row r="46" spans="1:22" x14ac:dyDescent="0.25">
      <c r="A46" s="2"/>
      <c r="C46" s="49"/>
      <c r="D46" s="49"/>
      <c r="E46" s="50"/>
      <c r="F46" s="49"/>
      <c r="G46" s="50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V46" s="2"/>
    </row>
    <row r="47" spans="1:22" x14ac:dyDescent="0.25">
      <c r="A47" s="2"/>
      <c r="C47" s="49"/>
      <c r="D47" s="49"/>
      <c r="E47" s="50"/>
      <c r="F47" s="49"/>
      <c r="G47" s="50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V47" s="2"/>
    </row>
    <row r="48" spans="1:22" x14ac:dyDescent="0.25">
      <c r="A48" s="2"/>
      <c r="C48" s="49"/>
      <c r="D48" s="49"/>
      <c r="E48" s="50"/>
      <c r="F48" s="49"/>
      <c r="G48" s="50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V48" s="2"/>
    </row>
    <row r="49" spans="1:22" x14ac:dyDescent="0.25">
      <c r="A49" s="2"/>
      <c r="C49" s="49"/>
      <c r="D49" s="49"/>
      <c r="E49" s="50"/>
      <c r="F49" s="49"/>
      <c r="G49" s="50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V49" s="2"/>
    </row>
    <row r="50" spans="1:22" x14ac:dyDescent="0.25">
      <c r="A50" s="2"/>
      <c r="C50" s="49"/>
      <c r="D50" s="49"/>
      <c r="E50" s="50"/>
      <c r="F50" s="49"/>
      <c r="G50" s="50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V50" s="2"/>
    </row>
    <row r="51" spans="1:22" x14ac:dyDescent="0.25">
      <c r="A51" s="2"/>
      <c r="C51" s="49"/>
      <c r="D51" s="49"/>
      <c r="E51" s="50"/>
      <c r="F51" s="49"/>
      <c r="G51" s="50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V51" s="2"/>
    </row>
    <row r="52" spans="1:22" x14ac:dyDescent="0.25">
      <c r="A52" s="2"/>
      <c r="C52" s="49"/>
      <c r="D52" s="49"/>
      <c r="E52" s="50"/>
      <c r="F52" s="49"/>
      <c r="G52" s="50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V52" s="2"/>
    </row>
    <row r="53" spans="1:22" x14ac:dyDescent="0.25">
      <c r="A53" s="2"/>
      <c r="C53" s="49"/>
      <c r="D53" s="49"/>
      <c r="E53" s="50"/>
      <c r="F53" s="49"/>
      <c r="G53" s="50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V53" s="2"/>
    </row>
    <row r="54" spans="1:22" x14ac:dyDescent="0.25">
      <c r="A54" s="2"/>
      <c r="C54" s="49"/>
      <c r="D54" s="49"/>
      <c r="E54" s="50"/>
      <c r="F54" s="49"/>
      <c r="G54" s="50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V54" s="2"/>
    </row>
    <row r="55" spans="1:22" x14ac:dyDescent="0.25">
      <c r="A55" s="2"/>
      <c r="C55" s="49"/>
      <c r="D55" s="49"/>
      <c r="E55" s="50"/>
      <c r="F55" s="49"/>
      <c r="G55" s="50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V55" s="2"/>
    </row>
    <row r="56" spans="1:22" x14ac:dyDescent="0.25">
      <c r="A56" s="2"/>
      <c r="C56" s="49"/>
      <c r="D56" s="49"/>
      <c r="E56" s="50"/>
      <c r="F56" s="49"/>
      <c r="G56" s="50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V56" s="2"/>
    </row>
    <row r="57" spans="1:22" x14ac:dyDescent="0.25">
      <c r="A57" s="2"/>
      <c r="C57" s="49"/>
      <c r="D57" s="49"/>
      <c r="E57" s="50"/>
      <c r="F57" s="49"/>
      <c r="G57" s="50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V57" s="2"/>
    </row>
    <row r="58" spans="1:22" x14ac:dyDescent="0.25">
      <c r="A58" s="2"/>
      <c r="C58" s="49"/>
      <c r="D58" s="49"/>
      <c r="E58" s="50"/>
      <c r="F58" s="49"/>
      <c r="G58" s="50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V58" s="2"/>
    </row>
    <row r="59" spans="1:22" x14ac:dyDescent="0.25">
      <c r="A59" s="2"/>
      <c r="C59" s="49"/>
      <c r="D59" s="49"/>
      <c r="E59" s="50"/>
      <c r="F59" s="49"/>
      <c r="G59" s="50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V59" s="2"/>
    </row>
    <row r="60" spans="1:22" x14ac:dyDescent="0.25">
      <c r="A60" s="2"/>
      <c r="C60" s="49"/>
      <c r="D60" s="49"/>
      <c r="E60" s="50"/>
      <c r="F60" s="49"/>
      <c r="G60" s="50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V60" s="2"/>
    </row>
    <row r="61" spans="1:22" x14ac:dyDescent="0.25">
      <c r="A61" s="2"/>
      <c r="C61" s="49"/>
      <c r="D61" s="49"/>
      <c r="E61" s="50"/>
      <c r="F61" s="49"/>
      <c r="G61" s="50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V61" s="2"/>
    </row>
    <row r="62" spans="1:22" x14ac:dyDescent="0.25">
      <c r="A62" s="2"/>
      <c r="C62" s="49"/>
      <c r="D62" s="49"/>
      <c r="E62" s="50"/>
      <c r="F62" s="49"/>
      <c r="G62" s="50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V62" s="2"/>
    </row>
    <row r="63" spans="1:22" x14ac:dyDescent="0.25">
      <c r="A63" s="2"/>
      <c r="C63" s="49"/>
      <c r="D63" s="49"/>
      <c r="E63" s="50"/>
      <c r="F63" s="49"/>
      <c r="G63" s="50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V63" s="2"/>
    </row>
    <row r="64" spans="1:22" x14ac:dyDescent="0.25">
      <c r="A64" s="2"/>
      <c r="C64" s="49"/>
      <c r="D64" s="49"/>
      <c r="E64" s="50"/>
      <c r="F64" s="49"/>
      <c r="G64" s="50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V64" s="2"/>
    </row>
    <row r="65" spans="1:22" x14ac:dyDescent="0.25">
      <c r="A65" s="2"/>
      <c r="C65" s="49"/>
      <c r="D65" s="49"/>
      <c r="E65" s="50"/>
      <c r="F65" s="49"/>
      <c r="G65" s="50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V65" s="2"/>
    </row>
    <row r="66" spans="1:22" x14ac:dyDescent="0.25">
      <c r="A66" s="2"/>
      <c r="C66" s="49"/>
      <c r="D66" s="49"/>
      <c r="E66" s="50"/>
      <c r="F66" s="49"/>
      <c r="G66" s="50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V66" s="2"/>
    </row>
    <row r="67" spans="1:22" x14ac:dyDescent="0.25">
      <c r="A67" s="2"/>
      <c r="C67" s="49"/>
      <c r="D67" s="49"/>
      <c r="E67" s="50"/>
      <c r="F67" s="49"/>
      <c r="G67" s="50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V67" s="2"/>
    </row>
    <row r="68" spans="1:22" x14ac:dyDescent="0.25">
      <c r="A68" s="2"/>
      <c r="C68" s="49"/>
      <c r="D68" s="49"/>
      <c r="E68" s="50"/>
      <c r="F68" s="49"/>
      <c r="G68" s="50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V68" s="2"/>
    </row>
    <row r="69" spans="1:22" x14ac:dyDescent="0.25">
      <c r="A69" s="2"/>
      <c r="C69" s="49"/>
      <c r="D69" s="49"/>
      <c r="E69" s="50"/>
      <c r="F69" s="49"/>
      <c r="G69" s="50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V69" s="2"/>
    </row>
    <row r="70" spans="1:22" x14ac:dyDescent="0.25">
      <c r="A70" s="2"/>
      <c r="C70" s="49"/>
      <c r="D70" s="49"/>
      <c r="E70" s="50"/>
      <c r="F70" s="49"/>
      <c r="G70" s="50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V70" s="2"/>
    </row>
    <row r="71" spans="1:22" x14ac:dyDescent="0.25">
      <c r="A71" s="2"/>
      <c r="C71" s="49"/>
      <c r="D71" s="49"/>
      <c r="E71" s="50"/>
      <c r="F71" s="49"/>
      <c r="G71" s="50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V71" s="2"/>
    </row>
    <row r="72" spans="1:22" x14ac:dyDescent="0.25">
      <c r="A72" s="2"/>
      <c r="C72" s="49"/>
      <c r="D72" s="49"/>
      <c r="E72" s="50"/>
      <c r="F72" s="49"/>
      <c r="G72" s="50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V72" s="2"/>
    </row>
    <row r="73" spans="1:22" x14ac:dyDescent="0.25">
      <c r="A73" s="2"/>
      <c r="C73" s="49"/>
      <c r="D73" s="49"/>
      <c r="E73" s="50"/>
      <c r="F73" s="49"/>
      <c r="G73" s="50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V73" s="2"/>
    </row>
    <row r="74" spans="1:22" x14ac:dyDescent="0.25">
      <c r="A74" s="2"/>
      <c r="C74" s="49"/>
      <c r="D74" s="49"/>
      <c r="E74" s="50"/>
      <c r="F74" s="49"/>
      <c r="G74" s="50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V74" s="2"/>
    </row>
    <row r="75" spans="1:22" x14ac:dyDescent="0.25">
      <c r="A75" s="2"/>
      <c r="C75" s="49"/>
      <c r="D75" s="49"/>
      <c r="E75" s="50"/>
      <c r="F75" s="49"/>
      <c r="G75" s="50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V75" s="2"/>
    </row>
    <row r="76" spans="1:22" x14ac:dyDescent="0.25">
      <c r="A76" s="2"/>
      <c r="C76" s="49"/>
      <c r="D76" s="49"/>
      <c r="E76" s="50"/>
      <c r="F76" s="49"/>
      <c r="G76" s="50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V76" s="2"/>
    </row>
    <row r="77" spans="1:22" x14ac:dyDescent="0.25">
      <c r="A77" s="2"/>
      <c r="C77" s="49"/>
      <c r="D77" s="49"/>
      <c r="E77" s="50"/>
      <c r="F77" s="49"/>
      <c r="G77" s="50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V77" s="2"/>
    </row>
    <row r="78" spans="1:22" x14ac:dyDescent="0.25">
      <c r="A78" s="2"/>
      <c r="C78" s="49"/>
      <c r="D78" s="49"/>
      <c r="E78" s="50"/>
      <c r="F78" s="49"/>
      <c r="G78" s="50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V78" s="2"/>
    </row>
    <row r="79" spans="1:22" x14ac:dyDescent="0.25">
      <c r="A79" s="2"/>
      <c r="C79" s="49"/>
      <c r="D79" s="49"/>
      <c r="E79" s="50"/>
      <c r="F79" s="49"/>
      <c r="G79" s="50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V79" s="2"/>
    </row>
    <row r="80" spans="1:22" x14ac:dyDescent="0.25">
      <c r="A80" s="2"/>
      <c r="C80" s="49"/>
      <c r="D80" s="49"/>
      <c r="E80" s="50"/>
      <c r="F80" s="49"/>
      <c r="G80" s="50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V80" s="2"/>
    </row>
    <row r="81" spans="1:22" x14ac:dyDescent="0.25">
      <c r="A81" s="2"/>
      <c r="C81" s="49"/>
      <c r="D81" s="49"/>
      <c r="E81" s="50"/>
      <c r="F81" s="49"/>
      <c r="G81" s="50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V81" s="2"/>
    </row>
    <row r="82" spans="1:22" x14ac:dyDescent="0.25">
      <c r="A82" s="2"/>
      <c r="C82" s="49"/>
      <c r="D82" s="49"/>
      <c r="E82" s="50"/>
      <c r="F82" s="49"/>
      <c r="G82" s="50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V82" s="2"/>
    </row>
    <row r="83" spans="1:22" x14ac:dyDescent="0.25">
      <c r="A83" s="2"/>
      <c r="C83" s="49"/>
      <c r="D83" s="49"/>
      <c r="E83" s="50"/>
      <c r="F83" s="49"/>
      <c r="G83" s="50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V83" s="2"/>
    </row>
    <row r="84" spans="1:22" x14ac:dyDescent="0.25">
      <c r="A84" s="2"/>
      <c r="C84" s="49"/>
      <c r="D84" s="49"/>
      <c r="E84" s="50"/>
      <c r="F84" s="49"/>
      <c r="G84" s="50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V84" s="2"/>
    </row>
    <row r="85" spans="1:22" x14ac:dyDescent="0.25">
      <c r="A85" s="2"/>
      <c r="C85" s="49"/>
      <c r="D85" s="49"/>
      <c r="E85" s="50"/>
      <c r="F85" s="49"/>
      <c r="G85" s="50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V85" s="2"/>
    </row>
    <row r="86" spans="1:22" x14ac:dyDescent="0.25">
      <c r="A86" s="2"/>
      <c r="C86" s="49"/>
      <c r="D86" s="49"/>
      <c r="E86" s="50"/>
      <c r="F86" s="49"/>
      <c r="G86" s="50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V86" s="2"/>
    </row>
    <row r="87" spans="1:22" x14ac:dyDescent="0.25">
      <c r="A87" s="2"/>
      <c r="C87" s="49"/>
      <c r="D87" s="49"/>
      <c r="E87" s="50"/>
      <c r="F87" s="49"/>
      <c r="G87" s="50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V87" s="2"/>
    </row>
    <row r="88" spans="1:22" x14ac:dyDescent="0.25">
      <c r="A88" s="2"/>
      <c r="C88" s="49"/>
      <c r="D88" s="49"/>
      <c r="E88" s="50"/>
      <c r="F88" s="49"/>
      <c r="G88" s="50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V88" s="2"/>
    </row>
    <row r="89" spans="1:22" x14ac:dyDescent="0.25">
      <c r="A89" s="2"/>
      <c r="C89" s="49"/>
      <c r="D89" s="49"/>
      <c r="E89" s="50"/>
      <c r="F89" s="49"/>
      <c r="G89" s="50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V89" s="2"/>
    </row>
    <row r="90" spans="1:22" x14ac:dyDescent="0.25">
      <c r="A90" s="2"/>
      <c r="C90" s="49"/>
      <c r="D90" s="49"/>
      <c r="E90" s="50"/>
      <c r="F90" s="49"/>
      <c r="G90" s="50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V90" s="2"/>
    </row>
    <row r="91" spans="1:22" x14ac:dyDescent="0.25">
      <c r="A91" s="2"/>
      <c r="C91" s="49"/>
      <c r="D91" s="49"/>
      <c r="E91" s="50"/>
      <c r="F91" s="49"/>
      <c r="G91" s="50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V91" s="2"/>
    </row>
    <row r="92" spans="1:22" x14ac:dyDescent="0.25">
      <c r="A92" s="2"/>
      <c r="C92" s="49"/>
      <c r="D92" s="49"/>
      <c r="E92" s="50"/>
      <c r="F92" s="49"/>
      <c r="G92" s="50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V92" s="2"/>
    </row>
    <row r="93" spans="1:22" x14ac:dyDescent="0.25">
      <c r="A93" s="2"/>
      <c r="C93" s="49"/>
      <c r="D93" s="49"/>
      <c r="E93" s="50"/>
      <c r="F93" s="49"/>
      <c r="G93" s="50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V93" s="2"/>
    </row>
    <row r="94" spans="1:22" x14ac:dyDescent="0.25">
      <c r="A94" s="2"/>
      <c r="C94" s="49"/>
      <c r="D94" s="49"/>
      <c r="E94" s="50"/>
      <c r="F94" s="49"/>
      <c r="G94" s="50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V94" s="2"/>
    </row>
    <row r="95" spans="1:22" x14ac:dyDescent="0.25">
      <c r="A95" s="2"/>
      <c r="C95" s="49"/>
      <c r="D95" s="49"/>
      <c r="E95" s="50"/>
      <c r="F95" s="49"/>
      <c r="G95" s="50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V95" s="2"/>
    </row>
    <row r="96" spans="1:22" x14ac:dyDescent="0.25">
      <c r="A96" s="2"/>
      <c r="C96" s="49"/>
      <c r="D96" s="49"/>
      <c r="E96" s="50"/>
      <c r="F96" s="49"/>
      <c r="G96" s="50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V96" s="2"/>
    </row>
    <row r="97" spans="1:22" x14ac:dyDescent="0.25">
      <c r="A97" s="2"/>
      <c r="C97" s="49"/>
      <c r="D97" s="49"/>
      <c r="E97" s="50"/>
      <c r="F97" s="49"/>
      <c r="G97" s="50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V97" s="2"/>
    </row>
    <row r="98" spans="1:22" x14ac:dyDescent="0.25">
      <c r="A98" s="2"/>
      <c r="C98" s="49"/>
      <c r="D98" s="49"/>
      <c r="E98" s="50"/>
      <c r="F98" s="49"/>
      <c r="G98" s="50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V98" s="2"/>
    </row>
    <row r="99" spans="1:22" x14ac:dyDescent="0.25">
      <c r="A99" s="2"/>
      <c r="C99" s="49"/>
      <c r="D99" s="49"/>
      <c r="E99" s="50"/>
      <c r="F99" s="49"/>
      <c r="G99" s="50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V99" s="2"/>
    </row>
    <row r="100" spans="1:22" x14ac:dyDescent="0.25">
      <c r="A100" s="2"/>
      <c r="C100" s="49"/>
      <c r="D100" s="49"/>
      <c r="E100" s="50"/>
      <c r="F100" s="49"/>
      <c r="G100" s="50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V100" s="2"/>
    </row>
    <row r="101" spans="1:22" x14ac:dyDescent="0.25">
      <c r="A101" s="2"/>
      <c r="C101" s="49"/>
      <c r="D101" s="49"/>
      <c r="E101" s="50"/>
      <c r="F101" s="49"/>
      <c r="G101" s="50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V101" s="2"/>
    </row>
    <row r="102" spans="1:22" x14ac:dyDescent="0.25">
      <c r="A102" s="2"/>
      <c r="C102" s="49"/>
      <c r="D102" s="49"/>
      <c r="E102" s="50"/>
      <c r="F102" s="49"/>
      <c r="G102" s="50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V102" s="2"/>
    </row>
    <row r="103" spans="1:22" x14ac:dyDescent="0.25">
      <c r="A103" s="2"/>
      <c r="C103" s="49"/>
      <c r="D103" s="49"/>
      <c r="E103" s="50"/>
      <c r="F103" s="49"/>
      <c r="G103" s="50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V103" s="2"/>
    </row>
    <row r="104" spans="1:22" x14ac:dyDescent="0.25">
      <c r="A104" s="2"/>
      <c r="C104" s="49"/>
      <c r="D104" s="49"/>
      <c r="E104" s="50"/>
      <c r="F104" s="49"/>
      <c r="G104" s="50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V104" s="2"/>
    </row>
    <row r="105" spans="1:22" x14ac:dyDescent="0.25">
      <c r="A105" s="2"/>
      <c r="C105" s="49"/>
      <c r="D105" s="49"/>
      <c r="E105" s="50"/>
      <c r="F105" s="49"/>
      <c r="G105" s="50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V105" s="2"/>
    </row>
    <row r="106" spans="1:22" x14ac:dyDescent="0.25">
      <c r="A106" s="2"/>
      <c r="C106" s="49"/>
      <c r="D106" s="49"/>
      <c r="E106" s="50"/>
      <c r="F106" s="49"/>
      <c r="G106" s="50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V106" s="2"/>
    </row>
    <row r="107" spans="1:22" x14ac:dyDescent="0.25">
      <c r="A107" s="2"/>
      <c r="C107" s="49"/>
      <c r="D107" s="49"/>
      <c r="E107" s="50"/>
      <c r="F107" s="49"/>
      <c r="G107" s="50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V107" s="2"/>
    </row>
    <row r="108" spans="1:22" x14ac:dyDescent="0.25">
      <c r="A108" s="2"/>
      <c r="C108" s="49"/>
      <c r="D108" s="49"/>
      <c r="E108" s="50"/>
      <c r="F108" s="49"/>
      <c r="G108" s="50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V108" s="2"/>
    </row>
    <row r="109" spans="1:22" x14ac:dyDescent="0.25">
      <c r="A109" s="2"/>
      <c r="C109" s="49"/>
      <c r="D109" s="49"/>
      <c r="E109" s="50"/>
      <c r="F109" s="49"/>
      <c r="G109" s="50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V109" s="2"/>
    </row>
    <row r="110" spans="1:22" x14ac:dyDescent="0.25">
      <c r="A110" s="2"/>
      <c r="C110" s="49"/>
      <c r="D110" s="49"/>
      <c r="E110" s="50"/>
      <c r="F110" s="49"/>
      <c r="G110" s="50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V110" s="2"/>
    </row>
    <row r="111" spans="1:22" x14ac:dyDescent="0.25">
      <c r="A111" s="2"/>
      <c r="C111" s="49"/>
      <c r="D111" s="49"/>
      <c r="E111" s="50"/>
      <c r="F111" s="49"/>
      <c r="G111" s="50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V111" s="2"/>
    </row>
    <row r="112" spans="1:22" x14ac:dyDescent="0.25">
      <c r="A112" s="2"/>
      <c r="C112" s="49"/>
      <c r="D112" s="49"/>
      <c r="E112" s="50"/>
      <c r="F112" s="49"/>
      <c r="G112" s="50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V112" s="2"/>
    </row>
    <row r="113" spans="1:22" x14ac:dyDescent="0.25">
      <c r="A113" s="2"/>
      <c r="C113" s="49"/>
      <c r="D113" s="49"/>
      <c r="E113" s="50"/>
      <c r="F113" s="49"/>
      <c r="G113" s="50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V113" s="2"/>
    </row>
    <row r="114" spans="1:22" x14ac:dyDescent="0.25">
      <c r="A114" s="2"/>
      <c r="C114" s="49"/>
      <c r="D114" s="49"/>
      <c r="E114" s="50"/>
      <c r="F114" s="49"/>
      <c r="G114" s="50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V114" s="2"/>
    </row>
    <row r="115" spans="1:22" x14ac:dyDescent="0.25">
      <c r="A115" s="2"/>
      <c r="C115" s="49"/>
      <c r="D115" s="49"/>
      <c r="E115" s="50"/>
      <c r="F115" s="49"/>
      <c r="G115" s="50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V115" s="2"/>
    </row>
    <row r="116" spans="1:22" x14ac:dyDescent="0.25">
      <c r="A116" s="2"/>
      <c r="C116" s="49"/>
      <c r="D116" s="49"/>
      <c r="E116" s="50"/>
      <c r="F116" s="49"/>
      <c r="G116" s="50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V116" s="2"/>
    </row>
    <row r="117" spans="1:22" x14ac:dyDescent="0.25">
      <c r="A117" s="2"/>
      <c r="C117" s="49"/>
      <c r="D117" s="49"/>
      <c r="E117" s="50"/>
      <c r="F117" s="49"/>
      <c r="G117" s="50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V117" s="2"/>
    </row>
    <row r="118" spans="1:22" x14ac:dyDescent="0.25">
      <c r="A118" s="2"/>
      <c r="C118" s="49"/>
      <c r="D118" s="49"/>
      <c r="E118" s="50"/>
      <c r="F118" s="49"/>
      <c r="G118" s="50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V118" s="2"/>
    </row>
    <row r="119" spans="1:22" x14ac:dyDescent="0.25">
      <c r="A119" s="2"/>
      <c r="C119" s="49"/>
      <c r="D119" s="49"/>
      <c r="E119" s="50"/>
      <c r="F119" s="49"/>
      <c r="G119" s="50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V119" s="2"/>
    </row>
    <row r="120" spans="1:22" x14ac:dyDescent="0.25">
      <c r="A120" s="2"/>
      <c r="C120" s="49"/>
      <c r="D120" s="49"/>
      <c r="E120" s="50"/>
      <c r="F120" s="49"/>
      <c r="G120" s="50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V120" s="2"/>
    </row>
    <row r="121" spans="1:22" x14ac:dyDescent="0.25">
      <c r="A121" s="2"/>
      <c r="C121" s="49"/>
      <c r="D121" s="49"/>
      <c r="E121" s="50"/>
      <c r="F121" s="49"/>
      <c r="G121" s="50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V121" s="2"/>
    </row>
    <row r="122" spans="1:22" x14ac:dyDescent="0.25">
      <c r="A122" s="2"/>
      <c r="C122" s="49"/>
      <c r="D122" s="49"/>
      <c r="E122" s="50"/>
      <c r="F122" s="49"/>
      <c r="G122" s="50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V122" s="2"/>
    </row>
    <row r="123" spans="1:22" x14ac:dyDescent="0.25">
      <c r="A123" s="2"/>
      <c r="C123" s="49"/>
      <c r="D123" s="49"/>
      <c r="E123" s="50"/>
      <c r="F123" s="49"/>
      <c r="G123" s="50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V123" s="2"/>
    </row>
    <row r="124" spans="1:22" x14ac:dyDescent="0.25">
      <c r="A124" s="2"/>
      <c r="C124" s="49"/>
      <c r="D124" s="49"/>
      <c r="E124" s="50"/>
      <c r="F124" s="49"/>
      <c r="G124" s="50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V124" s="2"/>
    </row>
    <row r="125" spans="1:22" x14ac:dyDescent="0.25">
      <c r="A125" s="2"/>
      <c r="C125" s="49"/>
      <c r="D125" s="49"/>
      <c r="E125" s="50"/>
      <c r="F125" s="49"/>
      <c r="G125" s="50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V125" s="2"/>
    </row>
    <row r="126" spans="1:22" x14ac:dyDescent="0.25">
      <c r="A126" s="2"/>
      <c r="C126" s="49"/>
      <c r="D126" s="49"/>
      <c r="E126" s="50"/>
      <c r="F126" s="49"/>
      <c r="G126" s="50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V126" s="2"/>
    </row>
    <row r="127" spans="1:22" x14ac:dyDescent="0.25">
      <c r="A127" s="2"/>
      <c r="C127" s="49"/>
      <c r="D127" s="49"/>
      <c r="E127" s="50"/>
      <c r="F127" s="49"/>
      <c r="G127" s="50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V127" s="2"/>
    </row>
    <row r="128" spans="1:22" x14ac:dyDescent="0.25">
      <c r="A128" s="2"/>
      <c r="C128" s="49"/>
      <c r="D128" s="49"/>
      <c r="E128" s="50"/>
      <c r="F128" s="49"/>
      <c r="G128" s="50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V128" s="2"/>
    </row>
    <row r="129" spans="1:22" x14ac:dyDescent="0.25">
      <c r="A129" s="2"/>
      <c r="C129" s="49"/>
      <c r="D129" s="49"/>
      <c r="E129" s="50"/>
      <c r="F129" s="49"/>
      <c r="G129" s="50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V129" s="2"/>
    </row>
    <row r="130" spans="1:22" x14ac:dyDescent="0.25">
      <c r="A130" s="2"/>
      <c r="C130" s="49"/>
      <c r="D130" s="49"/>
      <c r="E130" s="50"/>
      <c r="F130" s="49"/>
      <c r="G130" s="50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V130" s="2"/>
    </row>
    <row r="131" spans="1:22" x14ac:dyDescent="0.25">
      <c r="A131" s="2"/>
      <c r="C131" s="49"/>
      <c r="D131" s="49"/>
      <c r="E131" s="50"/>
      <c r="F131" s="49"/>
      <c r="G131" s="50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V131" s="2"/>
    </row>
    <row r="132" spans="1:22" x14ac:dyDescent="0.25">
      <c r="A132" s="2"/>
      <c r="C132" s="49"/>
      <c r="D132" s="49"/>
      <c r="E132" s="50"/>
      <c r="F132" s="49"/>
      <c r="G132" s="50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V132" s="2"/>
    </row>
    <row r="133" spans="1:22" x14ac:dyDescent="0.25">
      <c r="A133" s="2"/>
      <c r="C133" s="49"/>
      <c r="D133" s="49"/>
      <c r="E133" s="50"/>
      <c r="F133" s="49"/>
      <c r="G133" s="50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V133" s="2"/>
    </row>
    <row r="134" spans="1:22" x14ac:dyDescent="0.25">
      <c r="A134" s="2"/>
      <c r="C134" s="49"/>
      <c r="D134" s="49"/>
      <c r="E134" s="50"/>
      <c r="F134" s="49"/>
      <c r="G134" s="50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V134" s="2"/>
    </row>
    <row r="135" spans="1:22" x14ac:dyDescent="0.25">
      <c r="A135" s="2"/>
      <c r="C135" s="49"/>
      <c r="D135" s="49"/>
      <c r="E135" s="50"/>
      <c r="F135" s="49"/>
      <c r="G135" s="50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V135" s="2"/>
    </row>
    <row r="136" spans="1:22" x14ac:dyDescent="0.25">
      <c r="A136" s="2"/>
      <c r="C136" s="49"/>
      <c r="D136" s="49"/>
      <c r="E136" s="50"/>
      <c r="F136" s="49"/>
      <c r="G136" s="50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V136" s="2"/>
    </row>
    <row r="137" spans="1:22" x14ac:dyDescent="0.25">
      <c r="A137" s="2"/>
      <c r="C137" s="49"/>
      <c r="D137" s="49"/>
      <c r="E137" s="50"/>
      <c r="F137" s="49"/>
      <c r="G137" s="50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V137" s="2"/>
    </row>
    <row r="138" spans="1:22" x14ac:dyDescent="0.25">
      <c r="A138" s="2"/>
      <c r="C138" s="49"/>
      <c r="D138" s="49"/>
      <c r="E138" s="50"/>
      <c r="F138" s="49"/>
      <c r="G138" s="50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V138" s="2"/>
    </row>
    <row r="139" spans="1:22" x14ac:dyDescent="0.25">
      <c r="A139" s="2"/>
      <c r="C139" s="49"/>
      <c r="D139" s="49"/>
      <c r="E139" s="50"/>
      <c r="F139" s="49"/>
      <c r="G139" s="50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V139" s="2"/>
    </row>
    <row r="140" spans="1:22" x14ac:dyDescent="0.25">
      <c r="A140" s="2"/>
      <c r="C140" s="49"/>
      <c r="D140" s="49"/>
      <c r="E140" s="50"/>
      <c r="F140" s="49"/>
      <c r="G140" s="50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V140" s="2"/>
    </row>
    <row r="141" spans="1:22" x14ac:dyDescent="0.25">
      <c r="A141" s="2"/>
      <c r="C141" s="49"/>
      <c r="D141" s="49"/>
      <c r="E141" s="50"/>
      <c r="F141" s="49"/>
      <c r="G141" s="50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V141" s="2"/>
    </row>
    <row r="142" spans="1:22" x14ac:dyDescent="0.25">
      <c r="A142" s="2"/>
      <c r="C142" s="49"/>
      <c r="D142" s="49"/>
      <c r="E142" s="50"/>
      <c r="F142" s="49"/>
      <c r="G142" s="50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V142" s="2"/>
    </row>
    <row r="143" spans="1:22" x14ac:dyDescent="0.25">
      <c r="A143" s="2"/>
      <c r="C143" s="49"/>
      <c r="D143" s="49"/>
      <c r="E143" s="50"/>
      <c r="F143" s="49"/>
      <c r="G143" s="50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V143" s="2"/>
    </row>
    <row r="144" spans="1:22" x14ac:dyDescent="0.25">
      <c r="A144" s="2"/>
      <c r="C144" s="49"/>
      <c r="D144" s="49"/>
      <c r="E144" s="50"/>
      <c r="F144" s="49"/>
      <c r="G144" s="50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V144" s="2"/>
    </row>
    <row r="145" spans="1:22" x14ac:dyDescent="0.25">
      <c r="A145" s="2"/>
      <c r="C145" s="49"/>
      <c r="D145" s="49"/>
      <c r="E145" s="50"/>
      <c r="F145" s="49"/>
      <c r="G145" s="50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V145" s="2"/>
    </row>
    <row r="146" spans="1:22" x14ac:dyDescent="0.25">
      <c r="A146" s="2"/>
      <c r="C146" s="49"/>
      <c r="D146" s="49"/>
      <c r="E146" s="50"/>
      <c r="F146" s="49"/>
      <c r="G146" s="50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V146" s="2"/>
    </row>
    <row r="147" spans="1:22" x14ac:dyDescent="0.25">
      <c r="A147" s="2"/>
      <c r="C147" s="49"/>
      <c r="D147" s="49"/>
      <c r="E147" s="50"/>
      <c r="F147" s="49"/>
      <c r="G147" s="50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V147" s="2"/>
    </row>
    <row r="148" spans="1:22" x14ac:dyDescent="0.25">
      <c r="A148" s="2"/>
      <c r="C148" s="49"/>
      <c r="D148" s="49"/>
      <c r="E148" s="50"/>
      <c r="F148" s="49"/>
      <c r="G148" s="50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V148" s="2"/>
    </row>
    <row r="149" spans="1:22" x14ac:dyDescent="0.25">
      <c r="A149" s="2"/>
      <c r="C149" s="49"/>
      <c r="D149" s="49"/>
      <c r="E149" s="50"/>
      <c r="F149" s="49"/>
      <c r="G149" s="50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V149" s="2"/>
    </row>
    <row r="150" spans="1:22" x14ac:dyDescent="0.25">
      <c r="A150" s="2"/>
      <c r="C150" s="49"/>
      <c r="D150" s="49"/>
      <c r="E150" s="50"/>
      <c r="F150" s="49"/>
      <c r="G150" s="50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V150" s="2"/>
    </row>
    <row r="151" spans="1:22" x14ac:dyDescent="0.25">
      <c r="A151" s="2"/>
      <c r="C151" s="49"/>
      <c r="D151" s="49"/>
      <c r="E151" s="50"/>
      <c r="F151" s="49"/>
      <c r="G151" s="50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V151" s="2"/>
    </row>
    <row r="152" spans="1:22" x14ac:dyDescent="0.25">
      <c r="A152" s="2"/>
      <c r="C152" s="49"/>
      <c r="D152" s="49"/>
      <c r="E152" s="50"/>
      <c r="F152" s="49"/>
      <c r="G152" s="50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V152" s="2"/>
    </row>
    <row r="153" spans="1:22" x14ac:dyDescent="0.25">
      <c r="A153" s="2"/>
      <c r="C153" s="49"/>
      <c r="D153" s="49"/>
      <c r="E153" s="50"/>
      <c r="F153" s="49"/>
      <c r="G153" s="50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V153" s="2"/>
    </row>
    <row r="154" spans="1:22" x14ac:dyDescent="0.25">
      <c r="A154" s="2"/>
      <c r="C154" s="49"/>
      <c r="D154" s="49"/>
      <c r="E154" s="50"/>
      <c r="F154" s="49"/>
      <c r="G154" s="50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V154" s="2"/>
    </row>
    <row r="155" spans="1:22" x14ac:dyDescent="0.25">
      <c r="A155" s="2"/>
      <c r="C155" s="49"/>
      <c r="D155" s="49"/>
      <c r="E155" s="50"/>
      <c r="F155" s="49"/>
      <c r="G155" s="50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V155" s="2"/>
    </row>
    <row r="156" spans="1:22" x14ac:dyDescent="0.25">
      <c r="A156" s="2"/>
      <c r="C156" s="49"/>
      <c r="D156" s="49"/>
      <c r="E156" s="50"/>
      <c r="F156" s="49"/>
      <c r="G156" s="50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V156" s="2"/>
    </row>
    <row r="157" spans="1:22" x14ac:dyDescent="0.25">
      <c r="A157" s="2"/>
      <c r="C157" s="49"/>
      <c r="D157" s="49"/>
      <c r="E157" s="50"/>
      <c r="F157" s="49"/>
      <c r="G157" s="50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V157" s="2"/>
    </row>
    <row r="158" spans="1:22" x14ac:dyDescent="0.25">
      <c r="A158" s="2"/>
      <c r="C158" s="49"/>
      <c r="D158" s="49"/>
      <c r="E158" s="50"/>
      <c r="F158" s="49"/>
      <c r="G158" s="50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V158" s="2"/>
    </row>
    <row r="159" spans="1:22" x14ac:dyDescent="0.25">
      <c r="A159" s="2"/>
      <c r="C159" s="49"/>
      <c r="D159" s="49"/>
      <c r="E159" s="50"/>
      <c r="F159" s="49"/>
      <c r="G159" s="50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V159" s="2"/>
    </row>
    <row r="160" spans="1:22" x14ac:dyDescent="0.25">
      <c r="A160" s="2"/>
      <c r="C160" s="49"/>
      <c r="D160" s="49"/>
      <c r="E160" s="50"/>
      <c r="F160" s="49"/>
      <c r="G160" s="50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V160" s="2"/>
    </row>
    <row r="161" spans="1:22" x14ac:dyDescent="0.25">
      <c r="A161" s="2"/>
      <c r="C161" s="49"/>
      <c r="D161" s="49"/>
      <c r="E161" s="50"/>
      <c r="F161" s="49"/>
      <c r="G161" s="50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V161" s="2"/>
    </row>
    <row r="162" spans="1:22" x14ac:dyDescent="0.25">
      <c r="A162" s="2"/>
      <c r="C162" s="49"/>
      <c r="D162" s="49"/>
      <c r="E162" s="50"/>
      <c r="F162" s="49"/>
      <c r="G162" s="50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V162" s="2"/>
    </row>
    <row r="163" spans="1:22" x14ac:dyDescent="0.25">
      <c r="A163" s="2"/>
      <c r="C163" s="49"/>
      <c r="D163" s="49"/>
      <c r="E163" s="50"/>
      <c r="F163" s="49"/>
      <c r="G163" s="50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V163" s="2"/>
    </row>
    <row r="164" spans="1:22" x14ac:dyDescent="0.25">
      <c r="A164" s="2"/>
      <c r="C164" s="49"/>
      <c r="D164" s="49"/>
      <c r="E164" s="50"/>
      <c r="F164" s="49"/>
      <c r="G164" s="50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V164" s="2"/>
    </row>
    <row r="165" spans="1:22" x14ac:dyDescent="0.25">
      <c r="A165" s="2"/>
      <c r="C165" s="49"/>
      <c r="D165" s="49"/>
      <c r="E165" s="50"/>
      <c r="F165" s="49"/>
      <c r="G165" s="50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V165" s="2"/>
    </row>
    <row r="166" spans="1:22" x14ac:dyDescent="0.25">
      <c r="A166" s="2"/>
      <c r="C166" s="49"/>
      <c r="D166" s="49"/>
      <c r="E166" s="50"/>
      <c r="F166" s="49"/>
      <c r="G166" s="50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V166" s="2"/>
    </row>
    <row r="167" spans="1:22" x14ac:dyDescent="0.25">
      <c r="A167" s="2"/>
      <c r="C167" s="49"/>
      <c r="D167" s="49"/>
      <c r="E167" s="50"/>
      <c r="F167" s="49"/>
      <c r="G167" s="50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V167" s="2"/>
    </row>
    <row r="168" spans="1:22" x14ac:dyDescent="0.25">
      <c r="A168" s="2"/>
      <c r="C168" s="49"/>
      <c r="D168" s="49"/>
      <c r="E168" s="50"/>
      <c r="F168" s="49"/>
      <c r="G168" s="50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V168" s="2"/>
    </row>
    <row r="169" spans="1:22" x14ac:dyDescent="0.25">
      <c r="A169" s="2"/>
      <c r="C169" s="49"/>
      <c r="D169" s="49"/>
      <c r="E169" s="50"/>
      <c r="F169" s="49"/>
      <c r="G169" s="50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V169" s="2"/>
    </row>
    <row r="170" spans="1:22" x14ac:dyDescent="0.25">
      <c r="A170" s="2"/>
      <c r="C170" s="49"/>
      <c r="D170" s="49"/>
      <c r="E170" s="50"/>
      <c r="F170" s="49"/>
      <c r="G170" s="50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V170" s="2"/>
    </row>
    <row r="171" spans="1:22" x14ac:dyDescent="0.25">
      <c r="A171" s="2"/>
      <c r="C171" s="49"/>
      <c r="D171" s="49"/>
      <c r="E171" s="50"/>
      <c r="F171" s="49"/>
      <c r="G171" s="50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V171" s="2"/>
    </row>
    <row r="172" spans="1:22" x14ac:dyDescent="0.25">
      <c r="A172" s="2"/>
      <c r="C172" s="49"/>
      <c r="D172" s="49"/>
      <c r="E172" s="50"/>
      <c r="F172" s="49"/>
      <c r="G172" s="50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V172" s="2"/>
    </row>
    <row r="173" spans="1:22" x14ac:dyDescent="0.25">
      <c r="A173" s="2"/>
      <c r="C173" s="49"/>
      <c r="D173" s="49"/>
      <c r="E173" s="50"/>
      <c r="F173" s="49"/>
      <c r="G173" s="50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V173" s="2"/>
    </row>
    <row r="174" spans="1:22" x14ac:dyDescent="0.25">
      <c r="A174" s="2"/>
      <c r="C174" s="49"/>
      <c r="D174" s="49"/>
      <c r="E174" s="50"/>
      <c r="F174" s="49"/>
      <c r="G174" s="50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V174" s="2"/>
    </row>
    <row r="175" spans="1:22" x14ac:dyDescent="0.25">
      <c r="A175" s="2"/>
      <c r="C175" s="49"/>
      <c r="D175" s="49"/>
      <c r="E175" s="50"/>
      <c r="F175" s="49"/>
      <c r="G175" s="50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V175" s="2"/>
    </row>
    <row r="176" spans="1:22" x14ac:dyDescent="0.25">
      <c r="A176" s="2"/>
      <c r="C176" s="49"/>
      <c r="D176" s="49"/>
      <c r="E176" s="50"/>
      <c r="F176" s="49"/>
      <c r="G176" s="50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V176" s="2"/>
    </row>
    <row r="177" spans="1:22" x14ac:dyDescent="0.25">
      <c r="A177" s="2"/>
      <c r="C177" s="49"/>
      <c r="D177" s="49"/>
      <c r="E177" s="50"/>
      <c r="F177" s="49"/>
      <c r="G177" s="50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V177" s="2"/>
    </row>
    <row r="178" spans="1:22" x14ac:dyDescent="0.25">
      <c r="A178" s="2"/>
      <c r="C178" s="49"/>
      <c r="D178" s="49"/>
      <c r="E178" s="50"/>
      <c r="F178" s="49"/>
      <c r="G178" s="50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V178" s="2"/>
    </row>
    <row r="179" spans="1:22" x14ac:dyDescent="0.25">
      <c r="A179" s="2"/>
      <c r="C179" s="49"/>
      <c r="D179" s="49"/>
      <c r="E179" s="50"/>
      <c r="F179" s="49"/>
      <c r="G179" s="50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V179" s="2"/>
    </row>
    <row r="180" spans="1:22" x14ac:dyDescent="0.25">
      <c r="A180" s="2"/>
      <c r="C180" s="49"/>
      <c r="D180" s="49"/>
      <c r="E180" s="50"/>
      <c r="F180" s="49"/>
      <c r="G180" s="50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V180" s="2"/>
    </row>
    <row r="181" spans="1:22" x14ac:dyDescent="0.25">
      <c r="A181" s="2"/>
      <c r="C181" s="49"/>
      <c r="D181" s="49"/>
      <c r="E181" s="50"/>
      <c r="F181" s="49"/>
      <c r="G181" s="50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V181" s="2"/>
    </row>
    <row r="182" spans="1:22" x14ac:dyDescent="0.25">
      <c r="A182" s="2"/>
      <c r="C182" s="49"/>
      <c r="D182" s="49"/>
      <c r="E182" s="50"/>
      <c r="F182" s="49"/>
      <c r="G182" s="50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V182" s="2"/>
    </row>
    <row r="183" spans="1:22" x14ac:dyDescent="0.25">
      <c r="A183" s="2"/>
      <c r="C183" s="49"/>
      <c r="D183" s="49"/>
      <c r="E183" s="50"/>
      <c r="F183" s="49"/>
      <c r="G183" s="50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V183" s="2"/>
    </row>
    <row r="184" spans="1:22" x14ac:dyDescent="0.25">
      <c r="A184" s="2"/>
      <c r="C184" s="49"/>
      <c r="D184" s="49"/>
      <c r="E184" s="50"/>
      <c r="F184" s="49"/>
      <c r="G184" s="50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V184" s="2"/>
    </row>
    <row r="185" spans="1:22" x14ac:dyDescent="0.25">
      <c r="A185" s="2"/>
      <c r="C185" s="49"/>
      <c r="D185" s="49"/>
      <c r="E185" s="50"/>
      <c r="F185" s="49"/>
      <c r="G185" s="50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V185" s="2"/>
    </row>
    <row r="186" spans="1:22" x14ac:dyDescent="0.25">
      <c r="A186" s="2"/>
      <c r="C186" s="49"/>
      <c r="D186" s="49"/>
      <c r="E186" s="50"/>
      <c r="F186" s="49"/>
      <c r="G186" s="50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V186" s="2"/>
    </row>
    <row r="187" spans="1:22" x14ac:dyDescent="0.25">
      <c r="A187" s="2"/>
      <c r="C187" s="49"/>
      <c r="D187" s="49"/>
      <c r="E187" s="50"/>
      <c r="F187" s="49"/>
      <c r="G187" s="50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V187" s="2"/>
    </row>
    <row r="188" spans="1:22" x14ac:dyDescent="0.25">
      <c r="A188" s="2"/>
      <c r="C188" s="49"/>
      <c r="D188" s="49"/>
      <c r="E188" s="50"/>
      <c r="F188" s="49"/>
      <c r="G188" s="50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V188" s="2"/>
    </row>
    <row r="189" spans="1:22" x14ac:dyDescent="0.25">
      <c r="A189" s="2"/>
      <c r="C189" s="49"/>
      <c r="D189" s="49"/>
      <c r="E189" s="50"/>
      <c r="F189" s="49"/>
      <c r="G189" s="50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V189" s="2"/>
    </row>
    <row r="190" spans="1:22" x14ac:dyDescent="0.25">
      <c r="A190" s="2"/>
      <c r="C190" s="49"/>
      <c r="D190" s="49"/>
      <c r="E190" s="50"/>
      <c r="F190" s="49"/>
      <c r="G190" s="50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V190" s="2"/>
    </row>
    <row r="191" spans="1:22" x14ac:dyDescent="0.25">
      <c r="A191" s="2"/>
      <c r="C191" s="49"/>
      <c r="D191" s="49"/>
      <c r="E191" s="50"/>
      <c r="F191" s="49"/>
      <c r="G191" s="50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V191" s="2"/>
    </row>
    <row r="192" spans="1:22" x14ac:dyDescent="0.25">
      <c r="A192" s="2"/>
      <c r="C192" s="49"/>
      <c r="D192" s="49"/>
      <c r="E192" s="50"/>
      <c r="F192" s="49"/>
      <c r="G192" s="50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V192" s="2"/>
    </row>
    <row r="193" spans="1:22" x14ac:dyDescent="0.25">
      <c r="A193" s="2"/>
      <c r="C193" s="49"/>
      <c r="D193" s="49"/>
      <c r="E193" s="50"/>
      <c r="F193" s="49"/>
      <c r="G193" s="50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V193" s="2"/>
    </row>
    <row r="194" spans="1:22" x14ac:dyDescent="0.25">
      <c r="A194" s="2"/>
      <c r="C194" s="49"/>
      <c r="D194" s="49"/>
      <c r="E194" s="50"/>
      <c r="F194" s="49"/>
      <c r="G194" s="50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V194" s="2"/>
    </row>
    <row r="195" spans="1:22" x14ac:dyDescent="0.25">
      <c r="A195" s="2"/>
      <c r="C195" s="49"/>
      <c r="D195" s="49"/>
      <c r="E195" s="50"/>
      <c r="F195" s="49"/>
      <c r="G195" s="50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V195" s="2"/>
    </row>
    <row r="196" spans="1:22" x14ac:dyDescent="0.25">
      <c r="A196" s="2"/>
      <c r="C196" s="49"/>
      <c r="D196" s="49"/>
      <c r="E196" s="50"/>
      <c r="F196" s="49"/>
      <c r="G196" s="50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V196" s="2"/>
    </row>
    <row r="197" spans="1:22" x14ac:dyDescent="0.25">
      <c r="A197" s="2"/>
      <c r="C197" s="49"/>
      <c r="D197" s="49"/>
      <c r="E197" s="50"/>
      <c r="F197" s="49"/>
      <c r="G197" s="50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V197" s="2"/>
    </row>
    <row r="198" spans="1:22" x14ac:dyDescent="0.25">
      <c r="A198" s="2"/>
      <c r="C198" s="49"/>
      <c r="D198" s="49"/>
      <c r="E198" s="50"/>
      <c r="F198" s="49"/>
      <c r="G198" s="50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V198" s="2"/>
    </row>
    <row r="199" spans="1:22" x14ac:dyDescent="0.25">
      <c r="A199" s="2"/>
      <c r="C199" s="49"/>
      <c r="D199" s="49"/>
      <c r="E199" s="50"/>
      <c r="F199" s="49"/>
      <c r="G199" s="50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V199" s="2"/>
    </row>
    <row r="200" spans="1:22" x14ac:dyDescent="0.25">
      <c r="A200" s="2"/>
      <c r="C200" s="49"/>
      <c r="D200" s="49"/>
      <c r="E200" s="50"/>
      <c r="F200" s="49"/>
      <c r="G200" s="50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V200" s="2"/>
    </row>
    <row r="201" spans="1:22" x14ac:dyDescent="0.25">
      <c r="A201" s="2"/>
      <c r="C201" s="49"/>
      <c r="D201" s="49"/>
      <c r="E201" s="50"/>
      <c r="F201" s="49"/>
      <c r="G201" s="50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V201" s="2"/>
    </row>
    <row r="202" spans="1:22" x14ac:dyDescent="0.25">
      <c r="A202" s="2"/>
      <c r="C202" s="49"/>
      <c r="D202" s="49"/>
      <c r="E202" s="50"/>
      <c r="F202" s="49"/>
      <c r="G202" s="50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V202" s="2"/>
    </row>
    <row r="203" spans="1:22" x14ac:dyDescent="0.25">
      <c r="A203" s="2"/>
      <c r="C203" s="49"/>
      <c r="D203" s="49"/>
      <c r="E203" s="50"/>
      <c r="F203" s="49"/>
      <c r="G203" s="50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V203" s="2"/>
    </row>
    <row r="204" spans="1:22" x14ac:dyDescent="0.25">
      <c r="A204" s="2"/>
      <c r="C204" s="49"/>
      <c r="D204" s="49"/>
      <c r="E204" s="50"/>
      <c r="F204" s="49"/>
      <c r="G204" s="50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V204" s="2"/>
    </row>
    <row r="205" spans="1:22" x14ac:dyDescent="0.25">
      <c r="A205" s="2"/>
      <c r="C205" s="49"/>
      <c r="D205" s="49"/>
      <c r="E205" s="50"/>
      <c r="F205" s="49"/>
      <c r="G205" s="50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V205" s="2"/>
    </row>
    <row r="206" spans="1:22" x14ac:dyDescent="0.25">
      <c r="A206" s="2"/>
      <c r="C206" s="49"/>
      <c r="D206" s="49"/>
      <c r="E206" s="50"/>
      <c r="F206" s="49"/>
      <c r="G206" s="50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V206" s="2"/>
    </row>
    <row r="207" spans="1:22" x14ac:dyDescent="0.25">
      <c r="A207" s="2"/>
      <c r="C207" s="49"/>
      <c r="D207" s="49"/>
      <c r="E207" s="50"/>
      <c r="F207" s="49"/>
      <c r="G207" s="50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V207" s="2"/>
    </row>
    <row r="208" spans="1:22" x14ac:dyDescent="0.25">
      <c r="A208" s="2"/>
      <c r="C208" s="49"/>
      <c r="D208" s="49"/>
      <c r="E208" s="50"/>
      <c r="F208" s="49"/>
      <c r="G208" s="50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V208" s="2"/>
    </row>
    <row r="209" spans="1:22" x14ac:dyDescent="0.25">
      <c r="A209" s="2"/>
      <c r="C209" s="49"/>
      <c r="D209" s="49"/>
      <c r="E209" s="50"/>
      <c r="F209" s="49"/>
      <c r="G209" s="50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V209" s="2"/>
    </row>
    <row r="210" spans="1:22" x14ac:dyDescent="0.25">
      <c r="A210" s="2"/>
      <c r="C210" s="49"/>
      <c r="D210" s="49"/>
      <c r="E210" s="50"/>
      <c r="F210" s="49"/>
      <c r="G210" s="50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V210" s="2"/>
    </row>
    <row r="211" spans="1:22" x14ac:dyDescent="0.25">
      <c r="A211" s="2"/>
      <c r="C211" s="49"/>
      <c r="D211" s="49"/>
      <c r="E211" s="50"/>
      <c r="F211" s="49"/>
      <c r="G211" s="50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V211" s="2"/>
    </row>
    <row r="212" spans="1:22" x14ac:dyDescent="0.25">
      <c r="A212" s="2"/>
      <c r="C212" s="49"/>
      <c r="D212" s="49"/>
      <c r="E212" s="50"/>
      <c r="F212" s="49"/>
      <c r="G212" s="50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V212" s="2"/>
    </row>
    <row r="213" spans="1:22" x14ac:dyDescent="0.25">
      <c r="A213" s="2"/>
      <c r="C213" s="49"/>
      <c r="D213" s="49"/>
      <c r="E213" s="50"/>
      <c r="F213" s="49"/>
      <c r="G213" s="50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V213" s="2"/>
    </row>
    <row r="214" spans="1:22" x14ac:dyDescent="0.25">
      <c r="A214" s="2"/>
      <c r="C214" s="49"/>
      <c r="D214" s="49"/>
      <c r="E214" s="50"/>
      <c r="F214" s="49"/>
      <c r="G214" s="50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V214" s="2"/>
    </row>
    <row r="215" spans="1:22" x14ac:dyDescent="0.25">
      <c r="A215" s="2"/>
      <c r="C215" s="49"/>
      <c r="D215" s="49"/>
      <c r="E215" s="50"/>
      <c r="F215" s="49"/>
      <c r="G215" s="50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V215" s="2"/>
    </row>
    <row r="216" spans="1:22" x14ac:dyDescent="0.25">
      <c r="A216" s="2"/>
      <c r="C216" s="49"/>
      <c r="D216" s="49"/>
      <c r="E216" s="50"/>
      <c r="F216" s="49"/>
      <c r="G216" s="50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V216" s="2"/>
    </row>
    <row r="217" spans="1:22" x14ac:dyDescent="0.25">
      <c r="A217" s="2"/>
      <c r="C217" s="49"/>
      <c r="D217" s="49"/>
      <c r="E217" s="50"/>
      <c r="F217" s="49"/>
      <c r="G217" s="50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V217" s="2"/>
    </row>
    <row r="218" spans="1:22" x14ac:dyDescent="0.25">
      <c r="A218" s="2"/>
      <c r="C218" s="49"/>
      <c r="D218" s="49"/>
      <c r="E218" s="50"/>
      <c r="F218" s="49"/>
      <c r="G218" s="50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V218" s="2"/>
    </row>
    <row r="219" spans="1:22" x14ac:dyDescent="0.25">
      <c r="A219" s="2"/>
      <c r="C219" s="49"/>
      <c r="D219" s="49"/>
      <c r="E219" s="50"/>
      <c r="F219" s="49"/>
      <c r="G219" s="50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V219" s="2"/>
    </row>
    <row r="220" spans="1:22" x14ac:dyDescent="0.25">
      <c r="A220" s="2"/>
      <c r="C220" s="49"/>
      <c r="D220" s="49"/>
      <c r="E220" s="50"/>
      <c r="F220" s="49"/>
      <c r="G220" s="50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V220" s="2"/>
    </row>
    <row r="221" spans="1:22" x14ac:dyDescent="0.25">
      <c r="A221" s="2"/>
      <c r="C221" s="49"/>
      <c r="D221" s="49"/>
      <c r="E221" s="50"/>
      <c r="F221" s="49"/>
      <c r="G221" s="50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V221" s="2"/>
    </row>
    <row r="222" spans="1:22" x14ac:dyDescent="0.25">
      <c r="A222" s="2"/>
      <c r="C222" s="49"/>
      <c r="D222" s="49"/>
      <c r="E222" s="50"/>
      <c r="F222" s="49"/>
      <c r="G222" s="50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V222" s="2"/>
    </row>
    <row r="223" spans="1:22" x14ac:dyDescent="0.25">
      <c r="A223" s="2"/>
      <c r="C223" s="49"/>
      <c r="D223" s="49"/>
      <c r="E223" s="50"/>
      <c r="F223" s="49"/>
      <c r="G223" s="50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V223" s="2"/>
    </row>
    <row r="224" spans="1:22" x14ac:dyDescent="0.25">
      <c r="A224" s="2"/>
      <c r="C224" s="49"/>
      <c r="D224" s="49"/>
      <c r="E224" s="50"/>
      <c r="F224" s="49"/>
      <c r="G224" s="50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V224" s="2"/>
    </row>
    <row r="225" spans="1:22" x14ac:dyDescent="0.25">
      <c r="A225" s="2"/>
      <c r="C225" s="49"/>
      <c r="D225" s="49"/>
      <c r="E225" s="50"/>
      <c r="F225" s="49"/>
      <c r="G225" s="50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V225" s="2"/>
    </row>
    <row r="226" spans="1:22" x14ac:dyDescent="0.25">
      <c r="A226" s="2"/>
      <c r="C226" s="49"/>
      <c r="D226" s="49"/>
      <c r="E226" s="50"/>
      <c r="F226" s="49"/>
      <c r="G226" s="50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V226" s="2"/>
    </row>
    <row r="227" spans="1:22" x14ac:dyDescent="0.25">
      <c r="A227" s="2"/>
      <c r="C227" s="49"/>
      <c r="D227" s="49"/>
      <c r="E227" s="50"/>
      <c r="F227" s="49"/>
      <c r="G227" s="50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V227" s="2"/>
    </row>
    <row r="228" spans="1:22" x14ac:dyDescent="0.25">
      <c r="A228" s="2"/>
      <c r="C228" s="49"/>
      <c r="D228" s="49"/>
      <c r="E228" s="50"/>
      <c r="F228" s="49"/>
      <c r="G228" s="50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V228" s="2"/>
    </row>
    <row r="229" spans="1:22" x14ac:dyDescent="0.25">
      <c r="A229" s="2"/>
      <c r="C229" s="49"/>
      <c r="D229" s="49"/>
      <c r="E229" s="50"/>
      <c r="F229" s="49"/>
      <c r="G229" s="50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V229" s="2"/>
    </row>
    <row r="230" spans="1:22" x14ac:dyDescent="0.25">
      <c r="A230" s="2"/>
      <c r="C230" s="49"/>
      <c r="D230" s="49"/>
      <c r="E230" s="50"/>
      <c r="F230" s="49"/>
      <c r="G230" s="50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V230" s="2"/>
    </row>
    <row r="231" spans="1:22" x14ac:dyDescent="0.25">
      <c r="A231" s="2"/>
      <c r="C231" s="49"/>
      <c r="D231" s="49"/>
      <c r="E231" s="50"/>
      <c r="F231" s="49"/>
      <c r="G231" s="50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V231" s="2"/>
    </row>
    <row r="232" spans="1:22" x14ac:dyDescent="0.25">
      <c r="A232" s="2"/>
      <c r="C232" s="49"/>
      <c r="D232" s="49"/>
      <c r="E232" s="50"/>
      <c r="F232" s="49"/>
      <c r="G232" s="50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V232" s="2"/>
    </row>
    <row r="233" spans="1:22" x14ac:dyDescent="0.25">
      <c r="A233" s="2"/>
      <c r="C233" s="49"/>
      <c r="D233" s="49"/>
      <c r="E233" s="50"/>
      <c r="F233" s="49"/>
      <c r="G233" s="50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V233" s="2"/>
    </row>
    <row r="234" spans="1:22" x14ac:dyDescent="0.25">
      <c r="A234" s="2"/>
      <c r="C234" s="49"/>
      <c r="D234" s="49"/>
      <c r="E234" s="50"/>
      <c r="F234" s="49"/>
      <c r="G234" s="50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V234" s="2"/>
    </row>
    <row r="235" spans="1:22" x14ac:dyDescent="0.25">
      <c r="A235" s="2"/>
      <c r="C235" s="49"/>
      <c r="D235" s="49"/>
      <c r="E235" s="50"/>
      <c r="F235" s="49"/>
      <c r="G235" s="50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V235" s="2"/>
    </row>
    <row r="236" spans="1:22" x14ac:dyDescent="0.25">
      <c r="A236" s="2"/>
      <c r="C236" s="49"/>
      <c r="D236" s="49"/>
      <c r="E236" s="50"/>
      <c r="F236" s="49"/>
      <c r="G236" s="50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V236" s="2"/>
    </row>
    <row r="237" spans="1:22" x14ac:dyDescent="0.25">
      <c r="A237" s="2"/>
      <c r="C237" s="49"/>
      <c r="D237" s="49"/>
      <c r="E237" s="50"/>
      <c r="F237" s="49"/>
      <c r="G237" s="50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V237" s="2"/>
    </row>
    <row r="238" spans="1:22" x14ac:dyDescent="0.25">
      <c r="A238" s="2"/>
      <c r="C238" s="49"/>
      <c r="D238" s="49"/>
      <c r="E238" s="50"/>
      <c r="F238" s="49"/>
      <c r="G238" s="50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V238" s="2"/>
    </row>
    <row r="239" spans="1:22" x14ac:dyDescent="0.25">
      <c r="A239" s="2"/>
      <c r="C239" s="49"/>
      <c r="D239" s="49"/>
      <c r="E239" s="50"/>
      <c r="F239" s="49"/>
      <c r="G239" s="50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V239" s="2"/>
    </row>
    <row r="240" spans="1:22" x14ac:dyDescent="0.25">
      <c r="A240" s="2"/>
      <c r="C240" s="49"/>
      <c r="D240" s="49"/>
      <c r="E240" s="50"/>
      <c r="F240" s="49"/>
      <c r="G240" s="50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V240" s="2"/>
    </row>
    <row r="241" spans="1:22" x14ac:dyDescent="0.25">
      <c r="A241" s="2"/>
      <c r="C241" s="49"/>
      <c r="D241" s="49"/>
      <c r="E241" s="50"/>
      <c r="F241" s="49"/>
      <c r="G241" s="50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V241" s="2"/>
    </row>
    <row r="242" spans="1:22" x14ac:dyDescent="0.25">
      <c r="A242" s="2"/>
      <c r="C242" s="49"/>
      <c r="D242" s="49"/>
      <c r="E242" s="50"/>
      <c r="F242" s="49"/>
      <c r="G242" s="50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V242" s="2"/>
    </row>
    <row r="243" spans="1:22" x14ac:dyDescent="0.25">
      <c r="A243" s="2"/>
      <c r="C243" s="49"/>
      <c r="D243" s="49"/>
      <c r="E243" s="50"/>
      <c r="F243" s="49"/>
      <c r="G243" s="50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V243" s="2"/>
    </row>
    <row r="244" spans="1:22" x14ac:dyDescent="0.25">
      <c r="A244" s="2"/>
      <c r="C244" s="49"/>
      <c r="D244" s="49"/>
      <c r="E244" s="50"/>
      <c r="F244" s="49"/>
      <c r="G244" s="50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V244" s="2"/>
    </row>
    <row r="245" spans="1:22" x14ac:dyDescent="0.25">
      <c r="A245" s="2"/>
      <c r="C245" s="49"/>
      <c r="D245" s="49"/>
      <c r="E245" s="50"/>
      <c r="F245" s="49"/>
      <c r="G245" s="50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V245" s="2"/>
    </row>
    <row r="246" spans="1:22" x14ac:dyDescent="0.25">
      <c r="A246" s="2"/>
      <c r="C246" s="49"/>
      <c r="D246" s="49"/>
      <c r="E246" s="50"/>
      <c r="F246" s="49"/>
      <c r="G246" s="50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V246" s="2"/>
    </row>
    <row r="247" spans="1:22" x14ac:dyDescent="0.25">
      <c r="A247" s="2"/>
      <c r="C247" s="49"/>
      <c r="D247" s="49"/>
      <c r="E247" s="50"/>
      <c r="F247" s="49"/>
      <c r="G247" s="50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V247" s="2"/>
    </row>
    <row r="248" spans="1:22" x14ac:dyDescent="0.25">
      <c r="A248" s="2"/>
      <c r="C248" s="49"/>
      <c r="D248" s="49"/>
      <c r="E248" s="50"/>
      <c r="F248" s="49"/>
      <c r="G248" s="50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V248" s="2"/>
    </row>
    <row r="249" spans="1:22" x14ac:dyDescent="0.25">
      <c r="A249" s="2"/>
      <c r="C249" s="49"/>
      <c r="D249" s="49"/>
      <c r="E249" s="50"/>
      <c r="F249" s="49"/>
      <c r="G249" s="50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V249" s="2"/>
    </row>
    <row r="250" spans="1:22" x14ac:dyDescent="0.25">
      <c r="A250" s="2"/>
      <c r="C250" s="49"/>
      <c r="D250" s="49"/>
      <c r="E250" s="50"/>
      <c r="F250" s="49"/>
      <c r="G250" s="50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V250" s="2"/>
    </row>
    <row r="251" spans="1:22" x14ac:dyDescent="0.25">
      <c r="A251" s="2"/>
      <c r="C251" s="49"/>
      <c r="D251" s="49"/>
      <c r="E251" s="50"/>
      <c r="F251" s="49"/>
      <c r="G251" s="50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V251" s="2"/>
    </row>
    <row r="252" spans="1:22" x14ac:dyDescent="0.25">
      <c r="A252" s="2"/>
      <c r="C252" s="49"/>
      <c r="D252" s="49"/>
      <c r="E252" s="50"/>
      <c r="F252" s="49"/>
      <c r="G252" s="50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V252" s="2"/>
    </row>
    <row r="253" spans="1:22" x14ac:dyDescent="0.25">
      <c r="A253" s="2"/>
      <c r="C253" s="49"/>
      <c r="D253" s="49"/>
      <c r="E253" s="50"/>
      <c r="F253" s="49"/>
      <c r="G253" s="50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V253" s="2"/>
    </row>
    <row r="254" spans="1:22" x14ac:dyDescent="0.25">
      <c r="A254" s="2"/>
      <c r="C254" s="49"/>
      <c r="D254" s="49"/>
      <c r="E254" s="50"/>
      <c r="F254" s="49"/>
      <c r="G254" s="50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V254" s="2"/>
    </row>
    <row r="255" spans="1:22" x14ac:dyDescent="0.25">
      <c r="A255" s="2"/>
      <c r="C255" s="49"/>
      <c r="D255" s="49"/>
      <c r="E255" s="50"/>
      <c r="F255" s="49"/>
      <c r="G255" s="50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V255" s="2"/>
    </row>
    <row r="256" spans="1:22" x14ac:dyDescent="0.25">
      <c r="A256" s="2"/>
      <c r="C256" s="49"/>
      <c r="D256" s="49"/>
      <c r="E256" s="50"/>
      <c r="F256" s="49"/>
      <c r="G256" s="50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V256" s="2"/>
    </row>
    <row r="257" spans="1:22" x14ac:dyDescent="0.25">
      <c r="A257" s="2"/>
      <c r="C257" s="49"/>
      <c r="D257" s="49"/>
      <c r="E257" s="50"/>
      <c r="F257" s="49"/>
      <c r="G257" s="50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V257" s="2"/>
    </row>
    <row r="258" spans="1:22" x14ac:dyDescent="0.25">
      <c r="A258" s="2"/>
      <c r="C258" s="49"/>
      <c r="D258" s="49"/>
      <c r="E258" s="50"/>
      <c r="F258" s="49"/>
      <c r="G258" s="50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V258" s="2"/>
    </row>
    <row r="259" spans="1:22" x14ac:dyDescent="0.25">
      <c r="A259" s="2"/>
      <c r="C259" s="49"/>
      <c r="D259" s="49"/>
      <c r="E259" s="50"/>
      <c r="F259" s="49"/>
      <c r="G259" s="50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V259" s="2"/>
    </row>
    <row r="260" spans="1:22" x14ac:dyDescent="0.25">
      <c r="A260" s="2"/>
      <c r="C260" s="49"/>
      <c r="D260" s="49"/>
      <c r="E260" s="50"/>
      <c r="F260" s="49"/>
      <c r="G260" s="50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V260" s="2"/>
    </row>
    <row r="261" spans="1:22" x14ac:dyDescent="0.25">
      <c r="A261" s="2"/>
      <c r="C261" s="49"/>
      <c r="D261" s="49"/>
      <c r="E261" s="50"/>
      <c r="F261" s="49"/>
      <c r="G261" s="50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V261" s="2"/>
    </row>
    <row r="262" spans="1:22" x14ac:dyDescent="0.25">
      <c r="A262" s="2"/>
      <c r="C262" s="49"/>
      <c r="D262" s="49"/>
      <c r="E262" s="50"/>
      <c r="F262" s="49"/>
      <c r="G262" s="50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V262" s="2"/>
    </row>
    <row r="263" spans="1:22" x14ac:dyDescent="0.25">
      <c r="A263" s="2"/>
      <c r="C263" s="49"/>
      <c r="D263" s="49"/>
      <c r="E263" s="50"/>
      <c r="F263" s="49"/>
      <c r="G263" s="50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V263" s="2"/>
    </row>
    <row r="264" spans="1:22" x14ac:dyDescent="0.25">
      <c r="A264" s="2"/>
      <c r="C264" s="49"/>
      <c r="D264" s="49"/>
      <c r="E264" s="50"/>
      <c r="F264" s="49"/>
      <c r="G264" s="50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V264" s="2"/>
    </row>
    <row r="265" spans="1:22" x14ac:dyDescent="0.25">
      <c r="A265" s="2"/>
      <c r="C265" s="49"/>
      <c r="D265" s="49"/>
      <c r="E265" s="50"/>
      <c r="F265" s="49"/>
      <c r="G265" s="50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V265" s="2"/>
    </row>
    <row r="266" spans="1:22" x14ac:dyDescent="0.25">
      <c r="A266" s="2"/>
      <c r="C266" s="49"/>
      <c r="D266" s="49"/>
      <c r="E266" s="50"/>
      <c r="F266" s="49"/>
      <c r="G266" s="50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V266" s="2"/>
    </row>
    <row r="267" spans="1:22" x14ac:dyDescent="0.25">
      <c r="A267" s="2"/>
      <c r="C267" s="49"/>
      <c r="D267" s="49"/>
      <c r="E267" s="50"/>
      <c r="F267" s="49"/>
      <c r="G267" s="50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V267" s="2"/>
    </row>
    <row r="268" spans="1:22" x14ac:dyDescent="0.25">
      <c r="A268" s="2"/>
      <c r="C268" s="49"/>
      <c r="D268" s="49"/>
      <c r="E268" s="50"/>
      <c r="F268" s="49"/>
      <c r="G268" s="50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V268" s="2"/>
    </row>
    <row r="269" spans="1:22" x14ac:dyDescent="0.25">
      <c r="A269" s="2"/>
      <c r="C269" s="49"/>
      <c r="D269" s="49"/>
      <c r="E269" s="50"/>
      <c r="F269" s="49"/>
      <c r="G269" s="50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V269" s="2"/>
    </row>
    <row r="270" spans="1:22" x14ac:dyDescent="0.25">
      <c r="A270" s="2"/>
      <c r="C270" s="49"/>
      <c r="D270" s="49"/>
      <c r="E270" s="50"/>
      <c r="F270" s="49"/>
      <c r="G270" s="50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V270" s="2"/>
    </row>
    <row r="271" spans="1:22" x14ac:dyDescent="0.25">
      <c r="A271" s="2"/>
      <c r="C271" s="49"/>
      <c r="D271" s="49"/>
      <c r="E271" s="50"/>
      <c r="F271" s="49"/>
      <c r="G271" s="50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V271" s="2"/>
    </row>
    <row r="272" spans="1:22" x14ac:dyDescent="0.25">
      <c r="A272" s="2"/>
      <c r="C272" s="49"/>
      <c r="D272" s="49"/>
      <c r="E272" s="50"/>
      <c r="F272" s="49"/>
      <c r="G272" s="50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V272" s="2"/>
    </row>
    <row r="273" spans="1:22" x14ac:dyDescent="0.25">
      <c r="A273" s="2"/>
      <c r="C273" s="49"/>
      <c r="D273" s="49"/>
      <c r="E273" s="50"/>
      <c r="F273" s="49"/>
      <c r="G273" s="50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V273" s="2"/>
    </row>
    <row r="274" spans="1:22" x14ac:dyDescent="0.25">
      <c r="A274" s="2"/>
      <c r="C274" s="49"/>
      <c r="D274" s="49"/>
      <c r="E274" s="50"/>
      <c r="F274" s="49"/>
      <c r="G274" s="50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V274" s="2"/>
    </row>
    <row r="275" spans="1:22" x14ac:dyDescent="0.25">
      <c r="A275" s="2"/>
      <c r="C275" s="49"/>
      <c r="D275" s="49"/>
      <c r="E275" s="50"/>
      <c r="F275" s="49"/>
      <c r="G275" s="50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V275" s="2"/>
    </row>
    <row r="276" spans="1:22" x14ac:dyDescent="0.25">
      <c r="A276" s="2"/>
      <c r="C276" s="49"/>
      <c r="D276" s="49"/>
      <c r="E276" s="50"/>
      <c r="F276" s="49"/>
      <c r="G276" s="50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V276" s="2"/>
    </row>
    <row r="277" spans="1:22" x14ac:dyDescent="0.25">
      <c r="A277" s="2"/>
      <c r="C277" s="49"/>
      <c r="D277" s="49"/>
      <c r="E277" s="50"/>
      <c r="F277" s="49"/>
      <c r="G277" s="50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V277" s="2"/>
    </row>
    <row r="278" spans="1:22" x14ac:dyDescent="0.25">
      <c r="A278" s="2"/>
      <c r="C278" s="49"/>
      <c r="D278" s="49"/>
      <c r="E278" s="50"/>
      <c r="F278" s="49"/>
      <c r="G278" s="50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V278" s="2"/>
    </row>
    <row r="279" spans="1:22" x14ac:dyDescent="0.25">
      <c r="A279" s="2"/>
      <c r="C279" s="49"/>
      <c r="D279" s="49"/>
      <c r="E279" s="50"/>
      <c r="F279" s="49"/>
      <c r="G279" s="50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V279" s="2"/>
    </row>
    <row r="280" spans="1:22" x14ac:dyDescent="0.25">
      <c r="A280" s="2"/>
      <c r="C280" s="49"/>
      <c r="D280" s="49"/>
      <c r="E280" s="50"/>
      <c r="F280" s="49"/>
      <c r="G280" s="50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V280" s="2"/>
    </row>
    <row r="281" spans="1:22" x14ac:dyDescent="0.25">
      <c r="A281" s="2"/>
      <c r="C281" s="49"/>
      <c r="D281" s="49"/>
      <c r="E281" s="50"/>
      <c r="F281" s="49"/>
      <c r="G281" s="50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V281" s="2"/>
    </row>
    <row r="282" spans="1:22" x14ac:dyDescent="0.25">
      <c r="A282" s="2"/>
      <c r="C282" s="49"/>
      <c r="D282" s="49"/>
      <c r="E282" s="50"/>
      <c r="F282" s="49"/>
      <c r="G282" s="50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V282" s="2"/>
    </row>
    <row r="283" spans="1:22" x14ac:dyDescent="0.25">
      <c r="A283" s="2"/>
      <c r="C283" s="49"/>
      <c r="D283" s="49"/>
      <c r="E283" s="50"/>
      <c r="F283" s="49"/>
      <c r="G283" s="50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V283" s="2"/>
    </row>
    <row r="284" spans="1:22" x14ac:dyDescent="0.25">
      <c r="A284" s="2"/>
      <c r="C284" s="49"/>
      <c r="D284" s="49"/>
      <c r="E284" s="50"/>
      <c r="F284" s="49"/>
      <c r="G284" s="50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V284" s="2"/>
    </row>
    <row r="285" spans="1:22" x14ac:dyDescent="0.25">
      <c r="A285" s="2"/>
      <c r="C285" s="49"/>
      <c r="D285" s="49"/>
      <c r="E285" s="50"/>
      <c r="F285" s="49"/>
      <c r="G285" s="50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V285" s="2"/>
    </row>
    <row r="286" spans="1:22" x14ac:dyDescent="0.25">
      <c r="A286" s="2"/>
      <c r="C286" s="49"/>
      <c r="D286" s="49"/>
      <c r="E286" s="50"/>
      <c r="F286" s="49"/>
      <c r="G286" s="50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V286" s="2"/>
    </row>
    <row r="287" spans="1:22" x14ac:dyDescent="0.25">
      <c r="A287" s="2"/>
      <c r="C287" s="49"/>
      <c r="D287" s="49"/>
      <c r="E287" s="50"/>
      <c r="F287" s="49"/>
      <c r="G287" s="50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V287" s="2"/>
    </row>
    <row r="288" spans="1:22" x14ac:dyDescent="0.25">
      <c r="A288" s="2"/>
      <c r="C288" s="49"/>
      <c r="D288" s="49"/>
      <c r="E288" s="50"/>
      <c r="F288" s="49"/>
      <c r="G288" s="50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V288" s="2"/>
    </row>
    <row r="289" spans="1:22" x14ac:dyDescent="0.25">
      <c r="A289" s="2"/>
      <c r="C289" s="49"/>
      <c r="D289" s="49"/>
      <c r="E289" s="50"/>
      <c r="F289" s="49"/>
      <c r="G289" s="50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V289" s="2"/>
    </row>
    <row r="290" spans="1:22" x14ac:dyDescent="0.25">
      <c r="A290" s="2"/>
      <c r="C290" s="49"/>
      <c r="D290" s="49"/>
      <c r="E290" s="50"/>
      <c r="F290" s="49"/>
      <c r="G290" s="50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V290" s="2"/>
    </row>
    <row r="291" spans="1:22" x14ac:dyDescent="0.25">
      <c r="A291" s="2"/>
      <c r="C291" s="49"/>
      <c r="D291" s="49"/>
      <c r="E291" s="50"/>
      <c r="F291" s="49"/>
      <c r="G291" s="50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V291" s="2"/>
    </row>
    <row r="292" spans="1:22" x14ac:dyDescent="0.25">
      <c r="A292" s="2"/>
      <c r="C292" s="49"/>
      <c r="D292" s="49"/>
      <c r="E292" s="50"/>
      <c r="F292" s="49"/>
      <c r="G292" s="50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V292" s="2"/>
    </row>
    <row r="293" spans="1:22" x14ac:dyDescent="0.25">
      <c r="A293" s="2"/>
      <c r="C293" s="49"/>
      <c r="D293" s="49"/>
      <c r="E293" s="50"/>
      <c r="F293" s="49"/>
      <c r="G293" s="50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V293" s="2"/>
    </row>
    <row r="294" spans="1:22" x14ac:dyDescent="0.25">
      <c r="A294" s="2"/>
      <c r="C294" s="49"/>
      <c r="D294" s="49"/>
      <c r="E294" s="50"/>
      <c r="F294" s="49"/>
      <c r="G294" s="50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V294" s="2"/>
    </row>
    <row r="295" spans="1:22" x14ac:dyDescent="0.25">
      <c r="A295" s="2"/>
      <c r="C295" s="49"/>
      <c r="D295" s="49"/>
      <c r="E295" s="50"/>
      <c r="F295" s="49"/>
      <c r="G295" s="50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V295" s="2"/>
    </row>
    <row r="296" spans="1:22" x14ac:dyDescent="0.25">
      <c r="A296" s="2"/>
      <c r="C296" s="49"/>
      <c r="D296" s="49"/>
      <c r="E296" s="50"/>
      <c r="F296" s="49"/>
      <c r="G296" s="50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V296" s="2"/>
    </row>
    <row r="297" spans="1:22" x14ac:dyDescent="0.25">
      <c r="A297" s="2"/>
      <c r="C297" s="49"/>
      <c r="D297" s="49"/>
      <c r="E297" s="50"/>
      <c r="F297" s="49"/>
      <c r="G297" s="50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V297" s="2"/>
    </row>
    <row r="298" spans="1:22" x14ac:dyDescent="0.25">
      <c r="A298" s="2"/>
      <c r="C298" s="49"/>
      <c r="D298" s="49"/>
      <c r="E298" s="50"/>
      <c r="F298" s="49"/>
      <c r="G298" s="50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V298" s="2"/>
    </row>
    <row r="299" spans="1:22" x14ac:dyDescent="0.25">
      <c r="A299" s="2"/>
      <c r="C299" s="49"/>
      <c r="D299" s="49"/>
      <c r="E299" s="50"/>
      <c r="F299" s="49"/>
      <c r="G299" s="50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V299" s="2"/>
    </row>
    <row r="300" spans="1:22" x14ac:dyDescent="0.25">
      <c r="A300" s="2"/>
      <c r="C300" s="49"/>
      <c r="D300" s="49"/>
      <c r="E300" s="50"/>
      <c r="F300" s="49"/>
      <c r="G300" s="50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V300" s="2"/>
    </row>
    <row r="301" spans="1:22" x14ac:dyDescent="0.25">
      <c r="A301" s="2"/>
      <c r="C301" s="49"/>
      <c r="D301" s="49"/>
      <c r="E301" s="50"/>
      <c r="F301" s="49"/>
      <c r="G301" s="50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V301" s="2"/>
    </row>
    <row r="302" spans="1:22" x14ac:dyDescent="0.25">
      <c r="A302" s="2"/>
      <c r="C302" s="49"/>
      <c r="D302" s="49"/>
      <c r="E302" s="50"/>
      <c r="F302" s="49"/>
      <c r="G302" s="50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V302" s="2"/>
    </row>
    <row r="303" spans="1:22" x14ac:dyDescent="0.25">
      <c r="A303" s="2"/>
      <c r="C303" s="49"/>
      <c r="D303" s="49"/>
      <c r="E303" s="50"/>
      <c r="F303" s="49"/>
      <c r="G303" s="50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V303" s="2"/>
    </row>
    <row r="304" spans="1:22" x14ac:dyDescent="0.25">
      <c r="A304" s="2"/>
      <c r="C304" s="49"/>
      <c r="D304" s="49"/>
      <c r="E304" s="50"/>
      <c r="F304" s="49"/>
      <c r="G304" s="50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V304" s="2"/>
    </row>
    <row r="305" spans="1:22" x14ac:dyDescent="0.25">
      <c r="A305" s="2"/>
      <c r="C305" s="49"/>
      <c r="D305" s="49"/>
      <c r="E305" s="50"/>
      <c r="F305" s="49"/>
      <c r="G305" s="50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V305" s="2"/>
    </row>
    <row r="306" spans="1:22" x14ac:dyDescent="0.25">
      <c r="A306" s="2"/>
      <c r="C306" s="49"/>
      <c r="D306" s="49"/>
      <c r="E306" s="50"/>
      <c r="F306" s="49"/>
      <c r="G306" s="50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V306" s="2"/>
    </row>
    <row r="307" spans="1:22" x14ac:dyDescent="0.25">
      <c r="A307" s="2"/>
      <c r="C307" s="49"/>
      <c r="D307" s="49"/>
      <c r="E307" s="50"/>
      <c r="F307" s="49"/>
      <c r="G307" s="50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V307" s="2"/>
    </row>
    <row r="308" spans="1:22" x14ac:dyDescent="0.25">
      <c r="A308" s="2"/>
      <c r="C308" s="49"/>
      <c r="D308" s="49"/>
      <c r="E308" s="50"/>
      <c r="F308" s="49"/>
      <c r="G308" s="50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V308" s="2"/>
    </row>
    <row r="309" spans="1:22" x14ac:dyDescent="0.25">
      <c r="A309" s="2"/>
      <c r="C309" s="49"/>
      <c r="D309" s="49"/>
      <c r="E309" s="50"/>
      <c r="F309" s="49"/>
      <c r="G309" s="50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V309" s="2"/>
    </row>
    <row r="310" spans="1:22" x14ac:dyDescent="0.25">
      <c r="A310" s="2"/>
      <c r="C310" s="49"/>
      <c r="D310" s="49"/>
      <c r="E310" s="50"/>
      <c r="F310" s="49"/>
      <c r="G310" s="50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V310" s="2"/>
    </row>
    <row r="311" spans="1:22" x14ac:dyDescent="0.25">
      <c r="A311" s="2"/>
      <c r="C311" s="49"/>
      <c r="D311" s="49"/>
      <c r="E311" s="50"/>
      <c r="F311" s="49"/>
      <c r="G311" s="50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V311" s="2"/>
    </row>
    <row r="312" spans="1:22" x14ac:dyDescent="0.25">
      <c r="A312" s="2"/>
      <c r="C312" s="49"/>
      <c r="D312" s="49"/>
      <c r="E312" s="50"/>
      <c r="F312" s="49"/>
      <c r="G312" s="50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V312" s="2"/>
    </row>
    <row r="313" spans="1:22" x14ac:dyDescent="0.25">
      <c r="A313" s="2"/>
      <c r="C313" s="49"/>
      <c r="D313" s="49"/>
      <c r="E313" s="50"/>
      <c r="F313" s="49"/>
      <c r="G313" s="50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V313" s="2"/>
    </row>
    <row r="314" spans="1:22" x14ac:dyDescent="0.25">
      <c r="A314" s="2"/>
      <c r="C314" s="49"/>
      <c r="D314" s="49"/>
      <c r="E314" s="50"/>
      <c r="F314" s="49"/>
      <c r="G314" s="50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V314" s="2"/>
    </row>
    <row r="315" spans="1:22" x14ac:dyDescent="0.25">
      <c r="A315" s="2"/>
      <c r="C315" s="49"/>
      <c r="D315" s="49"/>
      <c r="E315" s="50"/>
      <c r="F315" s="49"/>
      <c r="G315" s="50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V315" s="2"/>
    </row>
    <row r="316" spans="1:22" x14ac:dyDescent="0.25">
      <c r="A316" s="2"/>
      <c r="C316" s="49"/>
      <c r="D316" s="49"/>
      <c r="E316" s="50"/>
      <c r="F316" s="49"/>
      <c r="G316" s="50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V316" s="2"/>
    </row>
    <row r="317" spans="1:22" x14ac:dyDescent="0.25">
      <c r="A317" s="2"/>
      <c r="C317" s="49"/>
      <c r="D317" s="49"/>
      <c r="E317" s="50"/>
      <c r="F317" s="49"/>
      <c r="G317" s="50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V317" s="2"/>
    </row>
    <row r="318" spans="1:22" x14ac:dyDescent="0.25">
      <c r="A318" s="2"/>
      <c r="C318" s="49"/>
      <c r="D318" s="49"/>
      <c r="E318" s="50"/>
      <c r="F318" s="49"/>
      <c r="G318" s="50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V318" s="2"/>
    </row>
    <row r="319" spans="1:22" x14ac:dyDescent="0.25">
      <c r="A319" s="2"/>
      <c r="C319" s="49"/>
      <c r="D319" s="49"/>
      <c r="E319" s="50"/>
      <c r="F319" s="49"/>
      <c r="G319" s="50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V319" s="2"/>
    </row>
    <row r="320" spans="1:22" x14ac:dyDescent="0.25">
      <c r="A320" s="2"/>
      <c r="C320" s="49"/>
      <c r="D320" s="49"/>
      <c r="E320" s="50"/>
      <c r="F320" s="49"/>
      <c r="G320" s="50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V320" s="2"/>
    </row>
    <row r="321" spans="1:22" x14ac:dyDescent="0.25">
      <c r="A321" s="2"/>
      <c r="C321" s="49"/>
      <c r="D321" s="49"/>
      <c r="E321" s="50"/>
      <c r="F321" s="49"/>
      <c r="G321" s="50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V321" s="2"/>
    </row>
    <row r="322" spans="1:22" x14ac:dyDescent="0.25">
      <c r="A322" s="2"/>
      <c r="C322" s="49"/>
      <c r="D322" s="49"/>
      <c r="E322" s="50"/>
      <c r="F322" s="49"/>
      <c r="G322" s="50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V322" s="2"/>
    </row>
    <row r="323" spans="1:22" x14ac:dyDescent="0.25">
      <c r="A323" s="2"/>
      <c r="C323" s="49"/>
      <c r="D323" s="49"/>
      <c r="E323" s="50"/>
      <c r="F323" s="49"/>
      <c r="G323" s="50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V323" s="2"/>
    </row>
    <row r="324" spans="1:22" x14ac:dyDescent="0.25">
      <c r="A324" s="2"/>
      <c r="C324" s="49"/>
      <c r="D324" s="49"/>
      <c r="E324" s="50"/>
      <c r="F324" s="49"/>
      <c r="G324" s="50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V324" s="2"/>
    </row>
    <row r="325" spans="1:22" x14ac:dyDescent="0.25">
      <c r="A325" s="2"/>
      <c r="C325" s="49"/>
      <c r="D325" s="49"/>
      <c r="E325" s="50"/>
      <c r="F325" s="49"/>
      <c r="G325" s="50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V325" s="2"/>
    </row>
    <row r="326" spans="1:22" x14ac:dyDescent="0.25">
      <c r="A326" s="2"/>
      <c r="C326" s="49"/>
      <c r="D326" s="49"/>
      <c r="E326" s="50"/>
      <c r="F326" s="49"/>
      <c r="G326" s="50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V326" s="2"/>
    </row>
    <row r="327" spans="1:22" x14ac:dyDescent="0.25">
      <c r="A327" s="2"/>
      <c r="C327" s="49"/>
      <c r="D327" s="49"/>
      <c r="E327" s="50"/>
      <c r="F327" s="49"/>
      <c r="G327" s="50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V327" s="2"/>
    </row>
    <row r="328" spans="1:22" x14ac:dyDescent="0.25">
      <c r="A328" s="2"/>
      <c r="C328" s="49"/>
      <c r="D328" s="49"/>
      <c r="E328" s="50"/>
      <c r="F328" s="49"/>
      <c r="G328" s="50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V328" s="2"/>
    </row>
    <row r="329" spans="1:22" x14ac:dyDescent="0.25">
      <c r="A329" s="2"/>
      <c r="C329" s="49"/>
      <c r="D329" s="49"/>
      <c r="E329" s="50"/>
      <c r="F329" s="49"/>
      <c r="G329" s="50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V329" s="2"/>
    </row>
    <row r="330" spans="1:22" x14ac:dyDescent="0.25">
      <c r="A330" s="2"/>
      <c r="C330" s="49"/>
      <c r="D330" s="49"/>
      <c r="E330" s="50"/>
      <c r="F330" s="49"/>
      <c r="G330" s="50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V330" s="2"/>
    </row>
    <row r="331" spans="1:22" x14ac:dyDescent="0.25">
      <c r="A331" s="2"/>
      <c r="C331" s="49"/>
      <c r="D331" s="49"/>
      <c r="E331" s="50"/>
      <c r="F331" s="49"/>
      <c r="G331" s="50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V331" s="2"/>
    </row>
    <row r="332" spans="1:22" x14ac:dyDescent="0.25">
      <c r="A332" s="2"/>
      <c r="C332" s="49"/>
      <c r="D332" s="49"/>
      <c r="E332" s="50"/>
      <c r="F332" s="49"/>
      <c r="G332" s="50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V332" s="2"/>
    </row>
    <row r="333" spans="1:22" x14ac:dyDescent="0.25">
      <c r="A333" s="2"/>
      <c r="C333" s="49"/>
      <c r="D333" s="49"/>
      <c r="E333" s="50"/>
      <c r="F333" s="49"/>
      <c r="G333" s="50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V333" s="2"/>
    </row>
    <row r="334" spans="1:22" x14ac:dyDescent="0.25">
      <c r="A334" s="2"/>
      <c r="C334" s="49"/>
      <c r="D334" s="49"/>
      <c r="E334" s="50"/>
      <c r="F334" s="49"/>
      <c r="G334" s="50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V334" s="2"/>
    </row>
    <row r="335" spans="1:22" x14ac:dyDescent="0.25">
      <c r="A335" s="2"/>
      <c r="C335" s="49"/>
      <c r="D335" s="49"/>
      <c r="E335" s="50"/>
      <c r="F335" s="49"/>
      <c r="G335" s="50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V335" s="2"/>
    </row>
    <row r="336" spans="1:22" x14ac:dyDescent="0.25">
      <c r="A336" s="2"/>
      <c r="C336" s="49"/>
      <c r="D336" s="49"/>
      <c r="E336" s="50"/>
      <c r="F336" s="49"/>
      <c r="G336" s="50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V336" s="2"/>
    </row>
    <row r="337" spans="1:22" x14ac:dyDescent="0.25">
      <c r="A337" s="2"/>
      <c r="C337" s="49"/>
      <c r="D337" s="49"/>
      <c r="E337" s="50"/>
      <c r="F337" s="49"/>
      <c r="G337" s="50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V337" s="2"/>
    </row>
    <row r="338" spans="1:22" x14ac:dyDescent="0.25">
      <c r="A338" s="2"/>
      <c r="C338" s="49"/>
      <c r="D338" s="49"/>
      <c r="E338" s="50"/>
      <c r="F338" s="49"/>
      <c r="G338" s="50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V338" s="2"/>
    </row>
    <row r="339" spans="1:22" x14ac:dyDescent="0.25">
      <c r="A339" s="2"/>
      <c r="C339" s="49"/>
      <c r="D339" s="49"/>
      <c r="E339" s="50"/>
      <c r="F339" s="49"/>
      <c r="G339" s="50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V339" s="2"/>
    </row>
    <row r="340" spans="1:22" x14ac:dyDescent="0.25">
      <c r="A340" s="2"/>
      <c r="C340" s="49"/>
      <c r="D340" s="49"/>
      <c r="E340" s="50"/>
      <c r="F340" s="49"/>
      <c r="G340" s="50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V340" s="2"/>
    </row>
    <row r="341" spans="1:22" x14ac:dyDescent="0.25">
      <c r="A341" s="2"/>
      <c r="C341" s="49"/>
      <c r="D341" s="49"/>
      <c r="E341" s="50"/>
      <c r="F341" s="49"/>
      <c r="G341" s="50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V341" s="2"/>
    </row>
    <row r="342" spans="1:22" x14ac:dyDescent="0.25">
      <c r="A342" s="2"/>
      <c r="C342" s="49"/>
      <c r="D342" s="49"/>
      <c r="E342" s="50"/>
      <c r="F342" s="49"/>
      <c r="G342" s="50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V342" s="2"/>
    </row>
    <row r="343" spans="1:22" x14ac:dyDescent="0.25">
      <c r="A343" s="2"/>
      <c r="C343" s="49"/>
      <c r="D343" s="49"/>
      <c r="E343" s="50"/>
      <c r="F343" s="49"/>
      <c r="G343" s="50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V343" s="2"/>
    </row>
    <row r="344" spans="1:22" x14ac:dyDescent="0.25">
      <c r="A344" s="2"/>
      <c r="C344" s="49"/>
      <c r="D344" s="49"/>
      <c r="E344" s="50"/>
      <c r="F344" s="49"/>
      <c r="G344" s="50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V344" s="2"/>
    </row>
    <row r="345" spans="1:22" x14ac:dyDescent="0.25">
      <c r="A345" s="2"/>
      <c r="C345" s="49"/>
      <c r="D345" s="49"/>
      <c r="E345" s="50"/>
      <c r="F345" s="49"/>
      <c r="G345" s="50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V345" s="2"/>
    </row>
    <row r="346" spans="1:22" x14ac:dyDescent="0.25">
      <c r="A346" s="2"/>
      <c r="C346" s="49"/>
      <c r="D346" s="49"/>
      <c r="E346" s="50"/>
      <c r="F346" s="49"/>
      <c r="G346" s="50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V346" s="2"/>
    </row>
    <row r="347" spans="1:22" x14ac:dyDescent="0.25">
      <c r="A347" s="2"/>
      <c r="C347" s="49"/>
      <c r="D347" s="49"/>
      <c r="E347" s="50"/>
      <c r="F347" s="49"/>
      <c r="G347" s="50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V347" s="2"/>
    </row>
    <row r="348" spans="1:22" x14ac:dyDescent="0.25">
      <c r="A348" s="2"/>
      <c r="C348" s="49"/>
      <c r="D348" s="49"/>
      <c r="E348" s="50"/>
      <c r="F348" s="49"/>
      <c r="G348" s="50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V348" s="2"/>
    </row>
    <row r="349" spans="1:22" x14ac:dyDescent="0.25">
      <c r="A349" s="2"/>
      <c r="C349" s="49"/>
      <c r="D349" s="49"/>
      <c r="E349" s="50"/>
      <c r="F349" s="49"/>
      <c r="G349" s="50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V349" s="2"/>
    </row>
    <row r="350" spans="1:22" x14ac:dyDescent="0.25">
      <c r="A350" s="2"/>
      <c r="C350" s="49"/>
      <c r="D350" s="49"/>
      <c r="E350" s="50"/>
      <c r="F350" s="49"/>
      <c r="G350" s="50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V350" s="2"/>
    </row>
    <row r="351" spans="1:22" x14ac:dyDescent="0.25">
      <c r="A351" s="2"/>
      <c r="C351" s="49"/>
      <c r="D351" s="49"/>
      <c r="E351" s="50"/>
      <c r="F351" s="49"/>
      <c r="G351" s="50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V351" s="2"/>
    </row>
    <row r="352" spans="1:22" x14ac:dyDescent="0.25">
      <c r="A352" s="2"/>
      <c r="C352" s="49"/>
      <c r="D352" s="49"/>
      <c r="E352" s="50"/>
      <c r="F352" s="49"/>
      <c r="G352" s="50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V352" s="2"/>
    </row>
    <row r="353" spans="1:22" x14ac:dyDescent="0.25">
      <c r="A353" s="2"/>
      <c r="C353" s="49"/>
      <c r="D353" s="49"/>
      <c r="E353" s="50"/>
      <c r="F353" s="49"/>
      <c r="G353" s="50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V353" s="2"/>
    </row>
    <row r="354" spans="1:22" x14ac:dyDescent="0.25">
      <c r="A354" s="2"/>
      <c r="C354" s="49"/>
      <c r="D354" s="49"/>
      <c r="E354" s="50"/>
      <c r="F354" s="49"/>
      <c r="G354" s="50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V354" s="2"/>
    </row>
    <row r="355" spans="1:22" x14ac:dyDescent="0.25">
      <c r="A355" s="2"/>
      <c r="C355" s="49"/>
      <c r="D355" s="49"/>
      <c r="E355" s="50"/>
      <c r="F355" s="49"/>
      <c r="G355" s="50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V355" s="2"/>
    </row>
    <row r="356" spans="1:22" x14ac:dyDescent="0.25">
      <c r="A356" s="2"/>
      <c r="C356" s="49"/>
      <c r="D356" s="49"/>
      <c r="E356" s="50"/>
      <c r="F356" s="49"/>
      <c r="G356" s="50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V356" s="2"/>
    </row>
    <row r="357" spans="1:22" x14ac:dyDescent="0.25">
      <c r="A357" s="2"/>
      <c r="C357" s="49"/>
      <c r="D357" s="49"/>
      <c r="E357" s="50"/>
      <c r="F357" s="49"/>
      <c r="G357" s="50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V357" s="2"/>
    </row>
    <row r="358" spans="1:22" x14ac:dyDescent="0.25">
      <c r="A358" s="2"/>
      <c r="C358" s="49"/>
      <c r="D358" s="49"/>
      <c r="E358" s="50"/>
      <c r="F358" s="49"/>
      <c r="G358" s="50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V358" s="2"/>
    </row>
    <row r="359" spans="1:22" x14ac:dyDescent="0.25">
      <c r="A359" s="2"/>
      <c r="C359" s="49"/>
      <c r="D359" s="49"/>
      <c r="E359" s="50"/>
      <c r="F359" s="49"/>
      <c r="G359" s="50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V359" s="2"/>
    </row>
    <row r="360" spans="1:22" x14ac:dyDescent="0.25">
      <c r="A360" s="2"/>
      <c r="C360" s="49"/>
      <c r="D360" s="49"/>
      <c r="E360" s="50"/>
      <c r="F360" s="49"/>
      <c r="G360" s="50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V360" s="2"/>
    </row>
    <row r="361" spans="1:22" x14ac:dyDescent="0.25">
      <c r="A361" s="2"/>
      <c r="C361" s="49"/>
      <c r="D361" s="49"/>
      <c r="E361" s="50"/>
      <c r="F361" s="49"/>
      <c r="G361" s="50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V361" s="2"/>
    </row>
    <row r="362" spans="1:22" x14ac:dyDescent="0.25">
      <c r="A362" s="2"/>
      <c r="C362" s="49"/>
      <c r="D362" s="49"/>
      <c r="E362" s="50"/>
      <c r="F362" s="49"/>
      <c r="G362" s="50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V362" s="2"/>
    </row>
    <row r="363" spans="1:22" x14ac:dyDescent="0.25">
      <c r="A363" s="2"/>
      <c r="C363" s="49"/>
      <c r="D363" s="49"/>
      <c r="E363" s="50"/>
      <c r="F363" s="49"/>
      <c r="G363" s="50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V363" s="2"/>
    </row>
    <row r="364" spans="1:22" x14ac:dyDescent="0.25">
      <c r="A364" s="2"/>
      <c r="C364" s="49"/>
      <c r="D364" s="49"/>
      <c r="E364" s="50"/>
      <c r="F364" s="49"/>
      <c r="G364" s="50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V364" s="2"/>
    </row>
    <row r="365" spans="1:22" x14ac:dyDescent="0.25">
      <c r="A365" s="2"/>
      <c r="C365" s="49"/>
      <c r="D365" s="49"/>
      <c r="E365" s="50"/>
      <c r="F365" s="49"/>
      <c r="G365" s="50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V365" s="2"/>
    </row>
    <row r="366" spans="1:22" x14ac:dyDescent="0.25">
      <c r="A366" s="2"/>
      <c r="C366" s="49"/>
      <c r="D366" s="49"/>
      <c r="E366" s="50"/>
      <c r="F366" s="49"/>
      <c r="G366" s="50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V366" s="2"/>
    </row>
    <row r="367" spans="1:22" x14ac:dyDescent="0.25">
      <c r="A367" s="2"/>
      <c r="C367" s="49"/>
      <c r="D367" s="49"/>
      <c r="E367" s="50"/>
      <c r="F367" s="49"/>
      <c r="G367" s="50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V367" s="2"/>
    </row>
    <row r="368" spans="1:22" x14ac:dyDescent="0.25">
      <c r="A368" s="2"/>
      <c r="C368" s="49"/>
      <c r="D368" s="49"/>
      <c r="E368" s="50"/>
      <c r="F368" s="49"/>
      <c r="G368" s="50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V368" s="2"/>
    </row>
    <row r="369" spans="1:22" x14ac:dyDescent="0.25">
      <c r="A369" s="2"/>
      <c r="C369" s="49"/>
      <c r="D369" s="49"/>
      <c r="E369" s="50"/>
      <c r="F369" s="49"/>
      <c r="G369" s="50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V369" s="2"/>
    </row>
    <row r="370" spans="1:22" x14ac:dyDescent="0.25">
      <c r="A370" s="2"/>
      <c r="C370" s="49"/>
      <c r="D370" s="49"/>
      <c r="E370" s="50"/>
      <c r="F370" s="49"/>
      <c r="G370" s="50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V370" s="2"/>
    </row>
    <row r="371" spans="1:22" x14ac:dyDescent="0.25">
      <c r="A371" s="2"/>
      <c r="C371" s="49"/>
      <c r="D371" s="49"/>
      <c r="E371" s="50"/>
      <c r="F371" s="49"/>
      <c r="G371" s="50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V371" s="2"/>
    </row>
    <row r="372" spans="1:22" x14ac:dyDescent="0.25">
      <c r="A372" s="2"/>
      <c r="C372" s="49"/>
      <c r="D372" s="49"/>
      <c r="E372" s="50"/>
      <c r="F372" s="49"/>
      <c r="G372" s="50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V372" s="2"/>
    </row>
    <row r="373" spans="1:22" x14ac:dyDescent="0.25">
      <c r="A373" s="2"/>
      <c r="C373" s="49"/>
      <c r="D373" s="49"/>
      <c r="E373" s="50"/>
      <c r="F373" s="49"/>
      <c r="G373" s="50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V373" s="2"/>
    </row>
    <row r="374" spans="1:22" x14ac:dyDescent="0.25">
      <c r="A374" s="2"/>
      <c r="C374" s="49"/>
      <c r="D374" s="49"/>
      <c r="E374" s="50"/>
      <c r="F374" s="49"/>
      <c r="G374" s="50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V374" s="2"/>
    </row>
    <row r="375" spans="1:22" x14ac:dyDescent="0.25">
      <c r="A375" s="2"/>
      <c r="C375" s="49"/>
      <c r="D375" s="49"/>
      <c r="E375" s="50"/>
      <c r="F375" s="49"/>
      <c r="G375" s="50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V375" s="2"/>
    </row>
    <row r="376" spans="1:22" x14ac:dyDescent="0.25">
      <c r="A376" s="2"/>
      <c r="C376" s="49"/>
      <c r="D376" s="49"/>
      <c r="E376" s="50"/>
      <c r="F376" s="49"/>
      <c r="G376" s="50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V376" s="2"/>
    </row>
    <row r="377" spans="1:22" x14ac:dyDescent="0.25">
      <c r="A377" s="2"/>
      <c r="C377" s="49"/>
      <c r="D377" s="49"/>
      <c r="E377" s="50"/>
      <c r="F377" s="49"/>
      <c r="G377" s="50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V377" s="2"/>
    </row>
    <row r="378" spans="1:22" x14ac:dyDescent="0.25">
      <c r="A378" s="2"/>
      <c r="C378" s="49"/>
      <c r="D378" s="49"/>
      <c r="E378" s="50"/>
      <c r="F378" s="49"/>
      <c r="G378" s="50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V378" s="2"/>
    </row>
    <row r="379" spans="1:22" x14ac:dyDescent="0.25">
      <c r="A379" s="2"/>
      <c r="C379" s="49"/>
      <c r="D379" s="49"/>
      <c r="E379" s="50"/>
      <c r="F379" s="49"/>
      <c r="G379" s="50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V379" s="2"/>
    </row>
    <row r="380" spans="1:22" x14ac:dyDescent="0.25">
      <c r="A380" s="2"/>
      <c r="C380" s="49"/>
      <c r="D380" s="49"/>
      <c r="E380" s="50"/>
      <c r="F380" s="49"/>
      <c r="G380" s="50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V380" s="2"/>
    </row>
    <row r="381" spans="1:22" x14ac:dyDescent="0.25">
      <c r="A381" s="2"/>
      <c r="C381" s="49"/>
      <c r="D381" s="49"/>
      <c r="E381" s="50"/>
      <c r="F381" s="49"/>
      <c r="G381" s="50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V381" s="2"/>
    </row>
    <row r="382" spans="1:22" x14ac:dyDescent="0.25">
      <c r="A382" s="2"/>
      <c r="C382" s="49"/>
      <c r="D382" s="49"/>
      <c r="E382" s="50"/>
      <c r="F382" s="49"/>
      <c r="G382" s="50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V382" s="2"/>
    </row>
    <row r="383" spans="1:22" x14ac:dyDescent="0.25">
      <c r="A383" s="2"/>
      <c r="C383" s="49"/>
      <c r="D383" s="49"/>
      <c r="E383" s="50"/>
      <c r="F383" s="49"/>
      <c r="G383" s="50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V383" s="2"/>
    </row>
    <row r="384" spans="1:22" x14ac:dyDescent="0.25">
      <c r="A384" s="2"/>
      <c r="C384" s="49"/>
      <c r="D384" s="49"/>
      <c r="E384" s="50"/>
      <c r="F384" s="49"/>
      <c r="G384" s="50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V384" s="2"/>
    </row>
    <row r="385" spans="1:22" x14ac:dyDescent="0.25">
      <c r="A385" s="2"/>
      <c r="C385" s="49"/>
      <c r="D385" s="49"/>
      <c r="E385" s="50"/>
      <c r="F385" s="49"/>
      <c r="G385" s="50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V385" s="2"/>
    </row>
    <row r="386" spans="1:22" x14ac:dyDescent="0.25">
      <c r="A386" s="2"/>
      <c r="C386" s="49"/>
      <c r="D386" s="49"/>
      <c r="E386" s="50"/>
      <c r="F386" s="49"/>
      <c r="G386" s="50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V386" s="2"/>
    </row>
    <row r="387" spans="1:22" x14ac:dyDescent="0.25">
      <c r="A387" s="2"/>
      <c r="C387" s="49"/>
      <c r="D387" s="49"/>
      <c r="E387" s="50"/>
      <c r="F387" s="49"/>
      <c r="G387" s="50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V387" s="2"/>
    </row>
    <row r="388" spans="1:22" x14ac:dyDescent="0.25">
      <c r="A388" s="2"/>
      <c r="C388" s="49"/>
      <c r="D388" s="49"/>
      <c r="E388" s="50"/>
      <c r="F388" s="49"/>
      <c r="G388" s="50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V388" s="2"/>
    </row>
    <row r="389" spans="1:22" x14ac:dyDescent="0.25">
      <c r="A389" s="2"/>
      <c r="C389" s="49"/>
      <c r="D389" s="49"/>
      <c r="E389" s="50"/>
      <c r="F389" s="49"/>
      <c r="G389" s="50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V389" s="2"/>
    </row>
    <row r="390" spans="1:22" x14ac:dyDescent="0.25">
      <c r="A390" s="2"/>
      <c r="C390" s="49"/>
      <c r="D390" s="49"/>
      <c r="E390" s="50"/>
      <c r="F390" s="49"/>
      <c r="G390" s="50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V390" s="2"/>
    </row>
    <row r="391" spans="1:22" x14ac:dyDescent="0.25">
      <c r="A391" s="2"/>
      <c r="C391" s="49"/>
      <c r="D391" s="49"/>
      <c r="E391" s="50"/>
      <c r="F391" s="49"/>
      <c r="G391" s="50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V391" s="2"/>
    </row>
    <row r="392" spans="1:22" x14ac:dyDescent="0.25">
      <c r="A392" s="2"/>
      <c r="C392" s="49"/>
      <c r="D392" s="49"/>
      <c r="E392" s="50"/>
      <c r="F392" s="49"/>
      <c r="G392" s="50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V392" s="2"/>
    </row>
    <row r="393" spans="1:22" x14ac:dyDescent="0.25">
      <c r="A393" s="2"/>
      <c r="C393" s="49"/>
      <c r="D393" s="49"/>
      <c r="E393" s="50"/>
      <c r="F393" s="49"/>
      <c r="G393" s="50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V393" s="2"/>
    </row>
    <row r="394" spans="1:22" x14ac:dyDescent="0.25">
      <c r="A394" s="2"/>
      <c r="C394" s="49"/>
      <c r="D394" s="49"/>
      <c r="E394" s="50"/>
      <c r="F394" s="49"/>
      <c r="G394" s="50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V394" s="2"/>
    </row>
    <row r="395" spans="1:22" x14ac:dyDescent="0.25">
      <c r="A395" s="2"/>
      <c r="C395" s="49"/>
      <c r="D395" s="49"/>
      <c r="E395" s="50"/>
      <c r="F395" s="49"/>
      <c r="G395" s="50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V395" s="2"/>
    </row>
    <row r="396" spans="1:22" x14ac:dyDescent="0.25">
      <c r="A396" s="2"/>
      <c r="C396" s="49"/>
      <c r="D396" s="49"/>
      <c r="E396" s="50"/>
      <c r="F396" s="49"/>
      <c r="G396" s="50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V396" s="2"/>
    </row>
    <row r="397" spans="1:22" x14ac:dyDescent="0.25">
      <c r="A397" s="2"/>
      <c r="C397" s="49"/>
      <c r="D397" s="49"/>
      <c r="E397" s="50"/>
      <c r="F397" s="49"/>
      <c r="G397" s="50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V397" s="2"/>
    </row>
    <row r="398" spans="1:22" x14ac:dyDescent="0.25">
      <c r="A398" s="2"/>
      <c r="C398" s="49"/>
      <c r="D398" s="49"/>
      <c r="E398" s="50"/>
      <c r="F398" s="49"/>
      <c r="G398" s="50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V398" s="2"/>
    </row>
    <row r="399" spans="1:22" x14ac:dyDescent="0.25">
      <c r="A399" s="2"/>
      <c r="C399" s="49"/>
      <c r="D399" s="49"/>
      <c r="E399" s="50"/>
      <c r="F399" s="49"/>
      <c r="G399" s="50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V399" s="2"/>
    </row>
    <row r="400" spans="1:22" x14ac:dyDescent="0.25">
      <c r="A400" s="2"/>
      <c r="C400" s="49"/>
      <c r="D400" s="49"/>
      <c r="E400" s="50"/>
      <c r="F400" s="49"/>
      <c r="G400" s="50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V400" s="2"/>
    </row>
    <row r="401" spans="1:22" x14ac:dyDescent="0.25">
      <c r="A401" s="2"/>
      <c r="C401" s="49"/>
      <c r="D401" s="49"/>
      <c r="E401" s="50"/>
      <c r="F401" s="49"/>
      <c r="G401" s="50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V401" s="2"/>
    </row>
    <row r="402" spans="1:22" x14ac:dyDescent="0.25">
      <c r="A402" s="2"/>
      <c r="C402" s="49"/>
      <c r="D402" s="49"/>
      <c r="E402" s="50"/>
      <c r="F402" s="49"/>
      <c r="G402" s="50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V402" s="2"/>
    </row>
    <row r="403" spans="1:22" x14ac:dyDescent="0.25">
      <c r="A403" s="2"/>
      <c r="C403" s="49"/>
      <c r="D403" s="49"/>
      <c r="E403" s="50"/>
      <c r="F403" s="49"/>
      <c r="G403" s="50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V403" s="2"/>
    </row>
    <row r="404" spans="1:22" x14ac:dyDescent="0.25">
      <c r="A404" s="2"/>
      <c r="C404" s="49"/>
      <c r="D404" s="49"/>
      <c r="E404" s="50"/>
      <c r="F404" s="49"/>
      <c r="G404" s="50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V404" s="2"/>
    </row>
    <row r="405" spans="1:22" x14ac:dyDescent="0.25">
      <c r="A405" s="2"/>
      <c r="C405" s="49"/>
      <c r="D405" s="49"/>
      <c r="E405" s="50"/>
      <c r="F405" s="49"/>
      <c r="G405" s="50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V405" s="2"/>
    </row>
    <row r="406" spans="1:22" x14ac:dyDescent="0.25">
      <c r="A406" s="2"/>
      <c r="C406" s="49"/>
      <c r="D406" s="49"/>
      <c r="E406" s="50"/>
      <c r="F406" s="49"/>
      <c r="G406" s="50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V406" s="2"/>
    </row>
    <row r="407" spans="1:22" x14ac:dyDescent="0.25">
      <c r="A407" s="2"/>
      <c r="C407" s="49"/>
      <c r="D407" s="49"/>
      <c r="E407" s="50"/>
      <c r="F407" s="49"/>
      <c r="G407" s="50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V407" s="2"/>
    </row>
    <row r="408" spans="1:22" x14ac:dyDescent="0.25">
      <c r="A408" s="2"/>
      <c r="C408" s="49"/>
      <c r="D408" s="49"/>
      <c r="E408" s="50"/>
      <c r="F408" s="49"/>
      <c r="G408" s="50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V408" s="2"/>
    </row>
    <row r="409" spans="1:22" x14ac:dyDescent="0.25">
      <c r="A409" s="2"/>
      <c r="C409" s="49"/>
      <c r="D409" s="49"/>
      <c r="E409" s="50"/>
      <c r="F409" s="49"/>
      <c r="G409" s="50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V409" s="2"/>
    </row>
    <row r="410" spans="1:22" x14ac:dyDescent="0.25">
      <c r="A410" s="2"/>
      <c r="C410" s="49"/>
      <c r="D410" s="49"/>
      <c r="E410" s="50"/>
      <c r="F410" s="49"/>
      <c r="G410" s="50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V410" s="2"/>
    </row>
    <row r="411" spans="1:22" x14ac:dyDescent="0.25">
      <c r="A411" s="2"/>
      <c r="C411" s="49"/>
      <c r="D411" s="49"/>
      <c r="E411" s="50"/>
      <c r="F411" s="49"/>
      <c r="G411" s="50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V411" s="2"/>
    </row>
    <row r="412" spans="1:22" x14ac:dyDescent="0.25">
      <c r="A412" s="2"/>
      <c r="C412" s="49"/>
      <c r="D412" s="49"/>
      <c r="E412" s="50"/>
      <c r="F412" s="49"/>
      <c r="G412" s="50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V412" s="2"/>
    </row>
    <row r="413" spans="1:22" x14ac:dyDescent="0.25">
      <c r="A413" s="2"/>
      <c r="C413" s="49"/>
      <c r="D413" s="49"/>
      <c r="E413" s="50"/>
      <c r="F413" s="49"/>
      <c r="G413" s="50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V413" s="2"/>
    </row>
    <row r="414" spans="1:22" x14ac:dyDescent="0.25">
      <c r="A414" s="2"/>
      <c r="C414" s="49"/>
      <c r="D414" s="49"/>
      <c r="E414" s="50"/>
      <c r="F414" s="49"/>
      <c r="G414" s="50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V414" s="2"/>
    </row>
    <row r="415" spans="1:22" x14ac:dyDescent="0.25">
      <c r="A415" s="2"/>
      <c r="C415" s="49"/>
      <c r="D415" s="49"/>
      <c r="E415" s="50"/>
      <c r="F415" s="49"/>
      <c r="G415" s="50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V415" s="2"/>
    </row>
    <row r="416" spans="1:22" x14ac:dyDescent="0.25">
      <c r="A416" s="2"/>
      <c r="C416" s="49"/>
      <c r="D416" s="49"/>
      <c r="E416" s="50"/>
      <c r="F416" s="49"/>
      <c r="G416" s="50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V416" s="2"/>
    </row>
    <row r="417" spans="1:22" x14ac:dyDescent="0.25">
      <c r="A417" s="2"/>
      <c r="C417" s="49"/>
      <c r="D417" s="49"/>
      <c r="E417" s="50"/>
      <c r="F417" s="49"/>
      <c r="G417" s="50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V417" s="2"/>
    </row>
    <row r="418" spans="1:22" x14ac:dyDescent="0.25">
      <c r="A418" s="2"/>
      <c r="C418" s="49"/>
      <c r="D418" s="49"/>
      <c r="E418" s="50"/>
      <c r="F418" s="49"/>
      <c r="G418" s="50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V418" s="2"/>
    </row>
    <row r="419" spans="1:22" x14ac:dyDescent="0.25">
      <c r="A419" s="2"/>
      <c r="C419" s="49"/>
      <c r="D419" s="49"/>
      <c r="E419" s="50"/>
      <c r="F419" s="49"/>
      <c r="G419" s="50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V419" s="2"/>
    </row>
    <row r="420" spans="1:22" x14ac:dyDescent="0.25">
      <c r="A420" s="2"/>
      <c r="C420" s="49"/>
      <c r="D420" s="49"/>
      <c r="E420" s="50"/>
      <c r="F420" s="49"/>
      <c r="G420" s="50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V420" s="2"/>
    </row>
    <row r="421" spans="1:22" x14ac:dyDescent="0.25">
      <c r="A421" s="2"/>
      <c r="C421" s="49"/>
      <c r="D421" s="49"/>
      <c r="E421" s="50"/>
      <c r="F421" s="49"/>
      <c r="G421" s="50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V421" s="2"/>
    </row>
    <row r="422" spans="1:22" x14ac:dyDescent="0.25">
      <c r="A422" s="2"/>
      <c r="C422" s="49"/>
      <c r="D422" s="49"/>
      <c r="E422" s="50"/>
      <c r="F422" s="49"/>
      <c r="G422" s="50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V422" s="2"/>
    </row>
    <row r="423" spans="1:22" x14ac:dyDescent="0.25">
      <c r="A423" s="2"/>
      <c r="C423" s="49"/>
      <c r="D423" s="49"/>
      <c r="E423" s="50"/>
      <c r="F423" s="49"/>
      <c r="G423" s="50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V423" s="2"/>
    </row>
    <row r="424" spans="1:22" x14ac:dyDescent="0.25">
      <c r="A424" s="2"/>
      <c r="C424" s="49"/>
      <c r="D424" s="49"/>
      <c r="E424" s="50"/>
      <c r="F424" s="49"/>
      <c r="G424" s="50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V424" s="2"/>
    </row>
    <row r="425" spans="1:22" x14ac:dyDescent="0.25">
      <c r="A425" s="2"/>
      <c r="C425" s="49"/>
      <c r="D425" s="49"/>
      <c r="E425" s="50"/>
      <c r="F425" s="49"/>
      <c r="G425" s="50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V425" s="2"/>
    </row>
    <row r="426" spans="1:22" x14ac:dyDescent="0.25">
      <c r="A426" s="2"/>
      <c r="C426" s="49"/>
      <c r="D426" s="49"/>
      <c r="E426" s="50"/>
      <c r="F426" s="49"/>
      <c r="G426" s="50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V426" s="2"/>
    </row>
    <row r="427" spans="1:22" x14ac:dyDescent="0.25">
      <c r="A427" s="2"/>
      <c r="C427" s="49"/>
      <c r="D427" s="49"/>
      <c r="E427" s="50"/>
      <c r="F427" s="49"/>
      <c r="G427" s="50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V427" s="2"/>
    </row>
    <row r="428" spans="1:22" x14ac:dyDescent="0.25">
      <c r="A428" s="2"/>
      <c r="C428" s="49"/>
      <c r="D428" s="49"/>
      <c r="E428" s="50"/>
      <c r="F428" s="49"/>
      <c r="G428" s="50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V428" s="2"/>
    </row>
    <row r="429" spans="1:22" x14ac:dyDescent="0.25">
      <c r="A429" s="2"/>
      <c r="C429" s="49"/>
      <c r="D429" s="49"/>
      <c r="E429" s="50"/>
      <c r="F429" s="49"/>
      <c r="G429" s="50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V429" s="2"/>
    </row>
    <row r="430" spans="1:22" x14ac:dyDescent="0.25">
      <c r="A430" s="2"/>
      <c r="C430" s="49"/>
      <c r="D430" s="49"/>
      <c r="E430" s="50"/>
      <c r="F430" s="49"/>
      <c r="G430" s="50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V430" s="2"/>
    </row>
    <row r="431" spans="1:22" x14ac:dyDescent="0.25">
      <c r="A431" s="2"/>
      <c r="C431" s="49"/>
      <c r="D431" s="49"/>
      <c r="E431" s="50"/>
      <c r="F431" s="49"/>
      <c r="G431" s="50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V431" s="2"/>
    </row>
    <row r="432" spans="1:22" x14ac:dyDescent="0.25">
      <c r="A432" s="2"/>
      <c r="C432" s="49"/>
      <c r="D432" s="49"/>
      <c r="E432" s="50"/>
      <c r="F432" s="49"/>
      <c r="G432" s="50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V432" s="2"/>
    </row>
    <row r="433" spans="1:22" x14ac:dyDescent="0.25">
      <c r="A433" s="2"/>
      <c r="C433" s="49"/>
      <c r="D433" s="49"/>
      <c r="E433" s="50"/>
      <c r="F433" s="49"/>
      <c r="G433" s="50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V433" s="2"/>
    </row>
    <row r="434" spans="1:22" x14ac:dyDescent="0.25">
      <c r="A434" s="2"/>
      <c r="C434" s="49"/>
      <c r="D434" s="49"/>
      <c r="E434" s="50"/>
      <c r="F434" s="49"/>
      <c r="G434" s="50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V434" s="2"/>
    </row>
    <row r="435" spans="1:22" x14ac:dyDescent="0.25">
      <c r="A435" s="2"/>
      <c r="C435" s="49"/>
      <c r="D435" s="49"/>
      <c r="E435" s="50"/>
      <c r="F435" s="49"/>
      <c r="G435" s="50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V435" s="2"/>
    </row>
    <row r="436" spans="1:22" x14ac:dyDescent="0.25">
      <c r="A436" s="2"/>
      <c r="C436" s="49"/>
      <c r="D436" s="49"/>
      <c r="E436" s="50"/>
      <c r="F436" s="49"/>
      <c r="G436" s="50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V436" s="2"/>
    </row>
    <row r="437" spans="1:22" x14ac:dyDescent="0.25">
      <c r="A437" s="2"/>
      <c r="C437" s="49"/>
      <c r="D437" s="49"/>
      <c r="E437" s="50"/>
      <c r="F437" s="49"/>
      <c r="G437" s="50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V437" s="2"/>
    </row>
    <row r="438" spans="1:22" x14ac:dyDescent="0.25">
      <c r="A438" s="2"/>
      <c r="C438" s="49"/>
      <c r="D438" s="49"/>
      <c r="E438" s="50"/>
      <c r="F438" s="49"/>
      <c r="G438" s="50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V438" s="2"/>
    </row>
    <row r="439" spans="1:22" x14ac:dyDescent="0.25">
      <c r="A439" s="2"/>
      <c r="C439" s="49"/>
      <c r="D439" s="49"/>
      <c r="E439" s="50"/>
      <c r="F439" s="49"/>
      <c r="G439" s="50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V439" s="2"/>
    </row>
    <row r="440" spans="1:22" x14ac:dyDescent="0.25">
      <c r="A440" s="2"/>
      <c r="C440" s="49"/>
      <c r="D440" s="49"/>
      <c r="E440" s="50"/>
      <c r="F440" s="49"/>
      <c r="G440" s="50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V440" s="2"/>
    </row>
    <row r="441" spans="1:22" x14ac:dyDescent="0.25">
      <c r="A441" s="2"/>
      <c r="C441" s="49"/>
      <c r="D441" s="49"/>
      <c r="E441" s="50"/>
      <c r="F441" s="49"/>
      <c r="G441" s="50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V441" s="2"/>
    </row>
    <row r="442" spans="1:22" x14ac:dyDescent="0.25">
      <c r="A442" s="2"/>
      <c r="C442" s="49"/>
      <c r="D442" s="49"/>
      <c r="E442" s="50"/>
      <c r="F442" s="49"/>
      <c r="G442" s="50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V442" s="2"/>
    </row>
    <row r="443" spans="1:22" x14ac:dyDescent="0.25">
      <c r="A443" s="2"/>
      <c r="C443" s="49"/>
      <c r="D443" s="49"/>
      <c r="E443" s="50"/>
      <c r="F443" s="49"/>
      <c r="G443" s="50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V443" s="2"/>
    </row>
    <row r="444" spans="1:22" x14ac:dyDescent="0.25">
      <c r="A444" s="2"/>
      <c r="C444" s="49"/>
      <c r="D444" s="49"/>
      <c r="E444" s="50"/>
      <c r="F444" s="49"/>
      <c r="G444" s="50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V444" s="2"/>
    </row>
    <row r="445" spans="1:22" x14ac:dyDescent="0.25">
      <c r="A445" s="2"/>
      <c r="C445" s="49"/>
      <c r="D445" s="49"/>
      <c r="E445" s="50"/>
      <c r="F445" s="49"/>
      <c r="G445" s="50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V445" s="2"/>
    </row>
    <row r="446" spans="1:22" x14ac:dyDescent="0.25">
      <c r="A446" s="2"/>
      <c r="C446" s="49"/>
      <c r="D446" s="49"/>
      <c r="E446" s="50"/>
      <c r="F446" s="49"/>
      <c r="G446" s="50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V446" s="2"/>
    </row>
    <row r="447" spans="1:22" x14ac:dyDescent="0.25">
      <c r="A447" s="2"/>
      <c r="C447" s="49"/>
      <c r="D447" s="49"/>
      <c r="E447" s="50"/>
      <c r="F447" s="49"/>
      <c r="G447" s="50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V447" s="2"/>
    </row>
    <row r="448" spans="1:22" x14ac:dyDescent="0.25">
      <c r="A448" s="2"/>
      <c r="C448" s="49"/>
      <c r="D448" s="49"/>
      <c r="E448" s="50"/>
      <c r="F448" s="49"/>
      <c r="G448" s="50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V448" s="2"/>
    </row>
    <row r="449" spans="1:22" x14ac:dyDescent="0.25">
      <c r="A449" s="2"/>
      <c r="C449" s="49"/>
      <c r="D449" s="49"/>
      <c r="E449" s="50"/>
      <c r="F449" s="49"/>
      <c r="G449" s="50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V449" s="2"/>
    </row>
    <row r="450" spans="1:22" x14ac:dyDescent="0.25">
      <c r="A450" s="2"/>
      <c r="C450" s="49"/>
      <c r="D450" s="49"/>
      <c r="E450" s="50"/>
      <c r="F450" s="49"/>
      <c r="G450" s="50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V450" s="2"/>
    </row>
    <row r="451" spans="1:22" x14ac:dyDescent="0.25">
      <c r="A451" s="2"/>
      <c r="C451" s="49"/>
      <c r="D451" s="49"/>
      <c r="E451" s="50"/>
      <c r="F451" s="49"/>
      <c r="G451" s="50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V451" s="2"/>
    </row>
    <row r="452" spans="1:22" x14ac:dyDescent="0.25">
      <c r="A452" s="2"/>
      <c r="C452" s="49"/>
      <c r="D452" s="49"/>
      <c r="E452" s="50"/>
      <c r="F452" s="49"/>
      <c r="G452" s="50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V452" s="2"/>
    </row>
    <row r="453" spans="1:22" x14ac:dyDescent="0.25">
      <c r="A453" s="2"/>
      <c r="C453" s="49"/>
      <c r="D453" s="49"/>
      <c r="E453" s="50"/>
      <c r="F453" s="49"/>
      <c r="G453" s="50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V453" s="2"/>
    </row>
    <row r="454" spans="1:22" x14ac:dyDescent="0.25">
      <c r="A454" s="2"/>
      <c r="C454" s="49"/>
      <c r="D454" s="49"/>
      <c r="E454" s="50"/>
      <c r="F454" s="49"/>
      <c r="G454" s="50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V454" s="2"/>
    </row>
    <row r="455" spans="1:22" x14ac:dyDescent="0.25">
      <c r="A455" s="2"/>
      <c r="C455" s="49"/>
      <c r="D455" s="49"/>
      <c r="E455" s="50"/>
      <c r="F455" s="49"/>
      <c r="G455" s="50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V455" s="2"/>
    </row>
    <row r="456" spans="1:22" x14ac:dyDescent="0.25">
      <c r="A456" s="2"/>
      <c r="C456" s="49"/>
      <c r="D456" s="49"/>
      <c r="E456" s="50"/>
      <c r="F456" s="49"/>
      <c r="G456" s="50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V456" s="2"/>
    </row>
    <row r="457" spans="1:22" x14ac:dyDescent="0.25">
      <c r="A457" s="2"/>
      <c r="C457" s="49"/>
      <c r="D457" s="49"/>
      <c r="E457" s="50"/>
      <c r="F457" s="49"/>
      <c r="G457" s="50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V457" s="2"/>
    </row>
    <row r="458" spans="1:22" x14ac:dyDescent="0.25">
      <c r="A458" s="2"/>
      <c r="C458" s="49"/>
      <c r="D458" s="49"/>
      <c r="E458" s="50"/>
      <c r="F458" s="49"/>
      <c r="G458" s="50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V458" s="2"/>
    </row>
    <row r="459" spans="1:22" x14ac:dyDescent="0.25">
      <c r="A459" s="2"/>
      <c r="C459" s="49"/>
      <c r="D459" s="49"/>
      <c r="E459" s="50"/>
      <c r="F459" s="49"/>
      <c r="G459" s="50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V459" s="2"/>
    </row>
    <row r="460" spans="1:22" x14ac:dyDescent="0.25">
      <c r="A460" s="2"/>
      <c r="C460" s="49"/>
      <c r="D460" s="49"/>
      <c r="E460" s="50"/>
      <c r="F460" s="49"/>
      <c r="G460" s="50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V460" s="2"/>
    </row>
    <row r="461" spans="1:22" x14ac:dyDescent="0.25">
      <c r="A461" s="2"/>
      <c r="C461" s="49"/>
      <c r="D461" s="49"/>
      <c r="E461" s="50"/>
      <c r="F461" s="49"/>
      <c r="G461" s="50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V461" s="2"/>
    </row>
    <row r="462" spans="1:22" x14ac:dyDescent="0.25">
      <c r="A462" s="2"/>
      <c r="C462" s="49"/>
      <c r="D462" s="49"/>
      <c r="E462" s="50"/>
      <c r="F462" s="49"/>
      <c r="G462" s="50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V462" s="2"/>
    </row>
    <row r="463" spans="1:22" x14ac:dyDescent="0.25">
      <c r="A463" s="2"/>
      <c r="C463" s="49"/>
      <c r="D463" s="49"/>
      <c r="E463" s="50"/>
      <c r="F463" s="49"/>
      <c r="G463" s="50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V463" s="2"/>
    </row>
    <row r="464" spans="1:22" x14ac:dyDescent="0.25">
      <c r="A464" s="2"/>
      <c r="C464" s="49"/>
      <c r="D464" s="49"/>
      <c r="E464" s="50"/>
      <c r="F464" s="49"/>
      <c r="G464" s="50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V464" s="2"/>
    </row>
    <row r="465" spans="1:22" x14ac:dyDescent="0.25">
      <c r="A465" s="2"/>
      <c r="C465" s="49"/>
      <c r="D465" s="49"/>
      <c r="E465" s="50"/>
      <c r="F465" s="49"/>
      <c r="G465" s="50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V465" s="2"/>
    </row>
    <row r="466" spans="1:22" x14ac:dyDescent="0.25">
      <c r="A466" s="2"/>
      <c r="C466" s="49"/>
      <c r="D466" s="49"/>
      <c r="E466" s="50"/>
      <c r="F466" s="49"/>
      <c r="G466" s="50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V466" s="2"/>
    </row>
    <row r="467" spans="1:22" x14ac:dyDescent="0.25">
      <c r="A467" s="2"/>
      <c r="C467" s="49"/>
      <c r="D467" s="49"/>
      <c r="E467" s="50"/>
      <c r="F467" s="49"/>
      <c r="G467" s="50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V467" s="2"/>
    </row>
    <row r="468" spans="1:22" x14ac:dyDescent="0.25">
      <c r="A468" s="2"/>
      <c r="C468" s="49"/>
      <c r="D468" s="49"/>
      <c r="E468" s="50"/>
      <c r="F468" s="49"/>
      <c r="G468" s="50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V468" s="2"/>
    </row>
    <row r="469" spans="1:22" x14ac:dyDescent="0.25">
      <c r="A469" s="2"/>
      <c r="C469" s="49"/>
      <c r="D469" s="49"/>
      <c r="E469" s="50"/>
      <c r="F469" s="49"/>
      <c r="G469" s="50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V469" s="2"/>
    </row>
    <row r="470" spans="1:22" x14ac:dyDescent="0.25">
      <c r="A470" s="2"/>
      <c r="C470" s="49"/>
      <c r="D470" s="49"/>
      <c r="E470" s="50"/>
      <c r="F470" s="49"/>
      <c r="G470" s="50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V470" s="2"/>
    </row>
    <row r="471" spans="1:22" x14ac:dyDescent="0.25">
      <c r="A471" s="2"/>
      <c r="C471" s="49"/>
      <c r="D471" s="49"/>
      <c r="E471" s="50"/>
      <c r="F471" s="49"/>
      <c r="G471" s="50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V471" s="2"/>
    </row>
    <row r="472" spans="1:22" x14ac:dyDescent="0.25">
      <c r="A472" s="2"/>
      <c r="C472" s="49"/>
      <c r="D472" s="49"/>
      <c r="E472" s="50"/>
      <c r="F472" s="49"/>
      <c r="G472" s="50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V472" s="2"/>
    </row>
    <row r="473" spans="1:22" x14ac:dyDescent="0.25">
      <c r="A473" s="2"/>
      <c r="C473" s="49"/>
      <c r="D473" s="49"/>
      <c r="E473" s="50"/>
      <c r="F473" s="49"/>
      <c r="G473" s="50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V473" s="2"/>
    </row>
    <row r="474" spans="1:22" x14ac:dyDescent="0.25">
      <c r="A474" s="2"/>
      <c r="C474" s="49"/>
      <c r="D474" s="49"/>
      <c r="E474" s="50"/>
      <c r="F474" s="49"/>
      <c r="G474" s="50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V474" s="2"/>
    </row>
    <row r="475" spans="1:22" x14ac:dyDescent="0.25">
      <c r="A475" s="2"/>
      <c r="C475" s="49"/>
      <c r="D475" s="49"/>
      <c r="E475" s="50"/>
      <c r="F475" s="49"/>
      <c r="G475" s="50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V475" s="2"/>
    </row>
    <row r="476" spans="1:22" x14ac:dyDescent="0.25">
      <c r="A476" s="2"/>
      <c r="C476" s="49"/>
      <c r="D476" s="49"/>
      <c r="E476" s="50"/>
      <c r="F476" s="49"/>
      <c r="G476" s="50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V476" s="2"/>
    </row>
    <row r="477" spans="1:22" x14ac:dyDescent="0.25">
      <c r="A477" s="2"/>
      <c r="C477" s="49"/>
      <c r="D477" s="49"/>
      <c r="E477" s="50"/>
      <c r="F477" s="49"/>
      <c r="G477" s="50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V477" s="2"/>
    </row>
    <row r="478" spans="1:22" x14ac:dyDescent="0.25">
      <c r="A478" s="2"/>
      <c r="C478" s="49"/>
      <c r="D478" s="49"/>
      <c r="E478" s="50"/>
      <c r="F478" s="49"/>
      <c r="G478" s="50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V478" s="2"/>
    </row>
    <row r="479" spans="1:22" x14ac:dyDescent="0.25">
      <c r="A479" s="2"/>
      <c r="C479" s="49"/>
      <c r="D479" s="49"/>
      <c r="E479" s="50"/>
      <c r="F479" s="49"/>
      <c r="G479" s="50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V479" s="2"/>
    </row>
    <row r="480" spans="1:22" x14ac:dyDescent="0.25">
      <c r="A480" s="2"/>
      <c r="C480" s="49"/>
      <c r="D480" s="49"/>
      <c r="E480" s="50"/>
      <c r="F480" s="49"/>
      <c r="G480" s="50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V480" s="2"/>
    </row>
    <row r="481" spans="1:22" x14ac:dyDescent="0.25">
      <c r="A481" s="2"/>
      <c r="C481" s="49"/>
      <c r="D481" s="49"/>
      <c r="E481" s="50"/>
      <c r="F481" s="49"/>
      <c r="G481" s="50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V481" s="2"/>
    </row>
    <row r="482" spans="1:22" x14ac:dyDescent="0.25">
      <c r="A482" s="2"/>
      <c r="C482" s="49"/>
      <c r="D482" s="49"/>
      <c r="E482" s="50"/>
      <c r="F482" s="49"/>
      <c r="G482" s="50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V482" s="2"/>
    </row>
    <row r="483" spans="1:22" x14ac:dyDescent="0.25">
      <c r="A483" s="2"/>
      <c r="C483" s="49"/>
      <c r="D483" s="49"/>
      <c r="E483" s="50"/>
      <c r="F483" s="49"/>
      <c r="G483" s="50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V483" s="2"/>
    </row>
    <row r="484" spans="1:22" x14ac:dyDescent="0.25">
      <c r="A484" s="2"/>
      <c r="C484" s="49"/>
      <c r="D484" s="49"/>
      <c r="E484" s="50"/>
      <c r="F484" s="49"/>
      <c r="G484" s="50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V484" s="2"/>
    </row>
    <row r="485" spans="1:22" x14ac:dyDescent="0.25">
      <c r="A485" s="2"/>
      <c r="C485" s="49"/>
      <c r="D485" s="49"/>
      <c r="E485" s="50"/>
      <c r="F485" s="49"/>
      <c r="G485" s="50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V485" s="2"/>
    </row>
    <row r="486" spans="1:22" x14ac:dyDescent="0.25">
      <c r="A486" s="2"/>
      <c r="C486" s="49"/>
      <c r="D486" s="49"/>
      <c r="E486" s="50"/>
      <c r="F486" s="49"/>
      <c r="G486" s="50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V486" s="2"/>
    </row>
    <row r="487" spans="1:22" x14ac:dyDescent="0.25">
      <c r="A487" s="2"/>
      <c r="C487" s="49"/>
      <c r="D487" s="49"/>
      <c r="E487" s="50"/>
      <c r="F487" s="49"/>
      <c r="G487" s="50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V487" s="2"/>
    </row>
    <row r="488" spans="1:22" x14ac:dyDescent="0.25">
      <c r="A488" s="2"/>
      <c r="C488" s="49"/>
      <c r="D488" s="49"/>
      <c r="E488" s="50"/>
      <c r="F488" s="49"/>
      <c r="G488" s="50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V488" s="2"/>
    </row>
    <row r="489" spans="1:22" x14ac:dyDescent="0.25">
      <c r="A489" s="2"/>
      <c r="C489" s="49"/>
      <c r="D489" s="49"/>
      <c r="E489" s="50"/>
      <c r="F489" s="49"/>
      <c r="G489" s="50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V489" s="2"/>
    </row>
    <row r="490" spans="1:22" x14ac:dyDescent="0.25">
      <c r="A490" s="2"/>
      <c r="C490" s="49"/>
      <c r="D490" s="49"/>
      <c r="E490" s="50"/>
      <c r="F490" s="49"/>
      <c r="G490" s="50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V490" s="2"/>
    </row>
    <row r="491" spans="1:22" x14ac:dyDescent="0.25">
      <c r="A491" s="2"/>
      <c r="C491" s="49"/>
      <c r="D491" s="49"/>
      <c r="E491" s="50"/>
      <c r="F491" s="49"/>
      <c r="G491" s="50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V491" s="2"/>
    </row>
    <row r="492" spans="1:22" x14ac:dyDescent="0.25">
      <c r="A492" s="2"/>
      <c r="C492" s="49"/>
      <c r="D492" s="49"/>
      <c r="E492" s="50"/>
      <c r="F492" s="49"/>
      <c r="G492" s="50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V492" s="2"/>
    </row>
    <row r="493" spans="1:22" x14ac:dyDescent="0.25">
      <c r="A493" s="2"/>
      <c r="C493" s="49"/>
      <c r="D493" s="49"/>
      <c r="E493" s="50"/>
      <c r="F493" s="49"/>
      <c r="G493" s="50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V493" s="2"/>
    </row>
    <row r="494" spans="1:22" x14ac:dyDescent="0.25">
      <c r="A494" s="2"/>
      <c r="C494" s="49"/>
      <c r="D494" s="49"/>
      <c r="E494" s="50"/>
      <c r="F494" s="49"/>
      <c r="G494" s="50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V494" s="2"/>
    </row>
    <row r="495" spans="1:22" x14ac:dyDescent="0.25">
      <c r="A495" s="2"/>
      <c r="C495" s="49"/>
      <c r="D495" s="49"/>
      <c r="E495" s="50"/>
      <c r="F495" s="49"/>
      <c r="G495" s="50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V495" s="2"/>
    </row>
    <row r="496" spans="1:22" x14ac:dyDescent="0.25">
      <c r="A496" s="2"/>
      <c r="C496" s="49"/>
      <c r="D496" s="49"/>
      <c r="E496" s="50"/>
      <c r="F496" s="49"/>
      <c r="G496" s="50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V496" s="2"/>
    </row>
    <row r="497" spans="1:22" x14ac:dyDescent="0.25">
      <c r="A497" s="2"/>
      <c r="C497" s="49"/>
      <c r="D497" s="49"/>
      <c r="E497" s="50"/>
      <c r="F497" s="49"/>
      <c r="G497" s="50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V497" s="2"/>
    </row>
    <row r="498" spans="1:22" x14ac:dyDescent="0.25">
      <c r="A498" s="2"/>
      <c r="C498" s="49"/>
      <c r="D498" s="49"/>
      <c r="E498" s="50"/>
      <c r="F498" s="49"/>
      <c r="G498" s="50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V498" s="2"/>
    </row>
    <row r="499" spans="1:22" x14ac:dyDescent="0.25">
      <c r="A499" s="2"/>
      <c r="C499" s="49"/>
      <c r="D499" s="49"/>
      <c r="E499" s="50"/>
      <c r="F499" s="49"/>
      <c r="G499" s="50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V499" s="2"/>
    </row>
    <row r="500" spans="1:22" x14ac:dyDescent="0.25">
      <c r="A500" s="2"/>
      <c r="C500" s="49"/>
      <c r="D500" s="49"/>
      <c r="E500" s="50"/>
      <c r="F500" s="49"/>
      <c r="G500" s="50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V500" s="2"/>
    </row>
    <row r="501" spans="1:22" x14ac:dyDescent="0.25">
      <c r="A501" s="2"/>
      <c r="C501" s="49"/>
      <c r="D501" s="49"/>
      <c r="E501" s="50"/>
      <c r="F501" s="49"/>
      <c r="G501" s="50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V501" s="2"/>
    </row>
    <row r="502" spans="1:22" x14ac:dyDescent="0.25">
      <c r="A502" s="2"/>
      <c r="C502" s="49"/>
      <c r="D502" s="49"/>
      <c r="E502" s="50"/>
      <c r="F502" s="49"/>
      <c r="G502" s="50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V502" s="2"/>
    </row>
    <row r="503" spans="1:22" x14ac:dyDescent="0.25">
      <c r="A503" s="2"/>
      <c r="C503" s="49"/>
      <c r="D503" s="49"/>
      <c r="E503" s="50"/>
      <c r="F503" s="49"/>
      <c r="G503" s="50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V503" s="2"/>
    </row>
    <row r="504" spans="1:22" x14ac:dyDescent="0.25">
      <c r="A504" s="2"/>
      <c r="C504" s="49"/>
      <c r="D504" s="49"/>
      <c r="E504" s="50"/>
      <c r="F504" s="49"/>
      <c r="G504" s="50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V504" s="2"/>
    </row>
    <row r="505" spans="1:22" x14ac:dyDescent="0.25">
      <c r="A505" s="2"/>
      <c r="C505" s="49"/>
      <c r="D505" s="49"/>
      <c r="E505" s="50"/>
      <c r="F505" s="49"/>
      <c r="G505" s="50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V505" s="2"/>
    </row>
    <row r="506" spans="1:22" x14ac:dyDescent="0.25">
      <c r="A506" s="2"/>
      <c r="C506" s="49"/>
      <c r="D506" s="49"/>
      <c r="E506" s="50"/>
      <c r="F506" s="49"/>
      <c r="G506" s="50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V506" s="2"/>
    </row>
    <row r="507" spans="1:22" x14ac:dyDescent="0.25">
      <c r="A507" s="2"/>
      <c r="C507" s="49"/>
      <c r="D507" s="49"/>
      <c r="E507" s="50"/>
      <c r="F507" s="49"/>
      <c r="G507" s="50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V507" s="2"/>
    </row>
    <row r="508" spans="1:22" x14ac:dyDescent="0.25">
      <c r="A508" s="2"/>
      <c r="C508" s="49"/>
      <c r="D508" s="49"/>
      <c r="E508" s="50"/>
      <c r="F508" s="49"/>
      <c r="G508" s="50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V508" s="2"/>
    </row>
    <row r="509" spans="1:22" x14ac:dyDescent="0.25">
      <c r="A509" s="2"/>
      <c r="C509" s="49"/>
      <c r="D509" s="49"/>
      <c r="E509" s="50"/>
      <c r="F509" s="49"/>
      <c r="G509" s="50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V509" s="2"/>
    </row>
    <row r="510" spans="1:22" x14ac:dyDescent="0.25">
      <c r="A510" s="2"/>
      <c r="C510" s="49"/>
      <c r="D510" s="49"/>
      <c r="E510" s="50"/>
      <c r="F510" s="49"/>
      <c r="G510" s="50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V510" s="2"/>
    </row>
    <row r="511" spans="1:22" x14ac:dyDescent="0.25">
      <c r="A511" s="2"/>
      <c r="C511" s="49"/>
      <c r="D511" s="49"/>
      <c r="E511" s="50"/>
      <c r="F511" s="49"/>
      <c r="G511" s="50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V511" s="2"/>
    </row>
    <row r="512" spans="1:22" x14ac:dyDescent="0.25">
      <c r="A512" s="2"/>
      <c r="C512" s="49"/>
      <c r="D512" s="49"/>
      <c r="E512" s="50"/>
      <c r="F512" s="49"/>
      <c r="G512" s="50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V512" s="2"/>
    </row>
    <row r="513" spans="1:22" x14ac:dyDescent="0.25">
      <c r="A513" s="2"/>
      <c r="C513" s="49"/>
      <c r="D513" s="49"/>
      <c r="E513" s="50"/>
      <c r="F513" s="49"/>
      <c r="G513" s="50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V513" s="2"/>
    </row>
    <row r="514" spans="1:22" x14ac:dyDescent="0.25">
      <c r="A514" s="2"/>
      <c r="C514" s="49"/>
      <c r="D514" s="49"/>
      <c r="E514" s="50"/>
      <c r="F514" s="49"/>
      <c r="G514" s="50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V514" s="2"/>
    </row>
    <row r="515" spans="1:22" x14ac:dyDescent="0.25">
      <c r="A515" s="2"/>
      <c r="C515" s="49"/>
      <c r="D515" s="49"/>
      <c r="E515" s="50"/>
      <c r="F515" s="49"/>
      <c r="G515" s="50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V515" s="2"/>
    </row>
    <row r="516" spans="1:22" x14ac:dyDescent="0.25">
      <c r="A516" s="2"/>
      <c r="C516" s="49"/>
      <c r="D516" s="49"/>
      <c r="E516" s="50"/>
      <c r="F516" s="49"/>
      <c r="G516" s="50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V516" s="2"/>
    </row>
    <row r="517" spans="1:22" x14ac:dyDescent="0.25">
      <c r="A517" s="2"/>
      <c r="C517" s="49"/>
      <c r="D517" s="49"/>
      <c r="E517" s="50"/>
      <c r="F517" s="49"/>
      <c r="G517" s="50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V517" s="2"/>
    </row>
    <row r="518" spans="1:22" x14ac:dyDescent="0.25">
      <c r="A518" s="2"/>
      <c r="C518" s="49"/>
      <c r="D518" s="49"/>
      <c r="E518" s="50"/>
      <c r="F518" s="49"/>
      <c r="G518" s="50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V518" s="2"/>
    </row>
    <row r="519" spans="1:22" x14ac:dyDescent="0.25">
      <c r="A519" s="2"/>
      <c r="C519" s="49"/>
      <c r="D519" s="49"/>
      <c r="E519" s="50"/>
      <c r="F519" s="49"/>
      <c r="G519" s="50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V519" s="2"/>
    </row>
    <row r="520" spans="1:22" x14ac:dyDescent="0.25">
      <c r="A520" s="2"/>
      <c r="C520" s="49"/>
      <c r="D520" s="49"/>
      <c r="E520" s="50"/>
      <c r="F520" s="49"/>
      <c r="G520" s="50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V520" s="2"/>
    </row>
    <row r="521" spans="1:22" x14ac:dyDescent="0.25">
      <c r="A521" s="2"/>
      <c r="C521" s="49"/>
      <c r="D521" s="49"/>
      <c r="E521" s="50"/>
      <c r="F521" s="49"/>
      <c r="G521" s="50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V521" s="2"/>
    </row>
    <row r="522" spans="1:22" x14ac:dyDescent="0.25">
      <c r="A522" s="2"/>
      <c r="C522" s="49"/>
      <c r="D522" s="49"/>
      <c r="E522" s="50"/>
      <c r="F522" s="49"/>
      <c r="G522" s="50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V522" s="2"/>
    </row>
    <row r="523" spans="1:22" x14ac:dyDescent="0.25">
      <c r="A523" s="2"/>
      <c r="C523" s="49"/>
      <c r="D523" s="49"/>
      <c r="E523" s="50"/>
      <c r="F523" s="49"/>
      <c r="G523" s="50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V523" s="2"/>
    </row>
    <row r="524" spans="1:22" x14ac:dyDescent="0.25">
      <c r="A524" s="2"/>
      <c r="C524" s="49"/>
      <c r="D524" s="49"/>
      <c r="E524" s="50"/>
      <c r="F524" s="49"/>
      <c r="G524" s="50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V524" s="2"/>
    </row>
    <row r="525" spans="1:22" x14ac:dyDescent="0.25">
      <c r="A525" s="2"/>
      <c r="C525" s="49"/>
      <c r="D525" s="49"/>
      <c r="E525" s="50"/>
      <c r="F525" s="49"/>
      <c r="G525" s="50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V525" s="2"/>
    </row>
    <row r="526" spans="1:22" x14ac:dyDescent="0.25">
      <c r="A526" s="2"/>
      <c r="C526" s="49"/>
      <c r="D526" s="49"/>
      <c r="E526" s="50"/>
      <c r="F526" s="49"/>
      <c r="G526" s="50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V526" s="2"/>
    </row>
    <row r="527" spans="1:22" x14ac:dyDescent="0.25">
      <c r="A527" s="2"/>
      <c r="C527" s="49"/>
      <c r="D527" s="49"/>
      <c r="E527" s="50"/>
      <c r="F527" s="49"/>
      <c r="G527" s="50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V527" s="2"/>
    </row>
    <row r="528" spans="1:22" x14ac:dyDescent="0.25">
      <c r="A528" s="2"/>
      <c r="C528" s="49"/>
      <c r="D528" s="49"/>
      <c r="E528" s="50"/>
      <c r="F528" s="49"/>
      <c r="G528" s="50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V528" s="2"/>
    </row>
    <row r="529" spans="1:22" x14ac:dyDescent="0.25">
      <c r="A529" s="2"/>
      <c r="C529" s="49"/>
      <c r="D529" s="49"/>
      <c r="E529" s="50"/>
      <c r="F529" s="49"/>
      <c r="G529" s="50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V529" s="2"/>
    </row>
    <row r="530" spans="1:22" x14ac:dyDescent="0.25">
      <c r="A530" s="2"/>
      <c r="C530" s="49"/>
      <c r="D530" s="49"/>
      <c r="E530" s="50"/>
      <c r="F530" s="49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V530" s="2"/>
    </row>
    <row r="531" spans="1:22" x14ac:dyDescent="0.25">
      <c r="A531" s="2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V531" s="2"/>
    </row>
    <row r="532" spans="1:22" x14ac:dyDescent="0.25">
      <c r="A532" s="2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V532" s="2"/>
    </row>
    <row r="533" spans="1:22" x14ac:dyDescent="0.25">
      <c r="A533" s="2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V533" s="2"/>
    </row>
    <row r="534" spans="1:22" x14ac:dyDescent="0.25">
      <c r="A534" s="2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V534" s="2"/>
    </row>
    <row r="535" spans="1:22" x14ac:dyDescent="0.25">
      <c r="A535" s="2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V535" s="2"/>
    </row>
    <row r="536" spans="1:22" x14ac:dyDescent="0.25">
      <c r="A536" s="2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V536" s="2"/>
    </row>
    <row r="537" spans="1:22" x14ac:dyDescent="0.25">
      <c r="A537" s="2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V537" s="2"/>
    </row>
    <row r="538" spans="1:22" x14ac:dyDescent="0.25">
      <c r="A538" s="2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V538" s="2"/>
    </row>
    <row r="539" spans="1:22" x14ac:dyDescent="0.25">
      <c r="A539" s="2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V539" s="2"/>
    </row>
    <row r="540" spans="1:22" x14ac:dyDescent="0.25">
      <c r="A540" s="2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V540" s="2"/>
    </row>
    <row r="541" spans="1:22" x14ac:dyDescent="0.25">
      <c r="A541" s="2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V541" s="2"/>
    </row>
    <row r="542" spans="1:22" x14ac:dyDescent="0.25">
      <c r="A542" s="2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V542" s="2"/>
    </row>
    <row r="543" spans="1:22" x14ac:dyDescent="0.25">
      <c r="A543" s="2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V543" s="2"/>
    </row>
    <row r="544" spans="1:22" x14ac:dyDescent="0.25">
      <c r="A544" s="2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V544" s="2"/>
    </row>
    <row r="545" spans="1:22" x14ac:dyDescent="0.25">
      <c r="A545" s="2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V545" s="2"/>
    </row>
    <row r="546" spans="1:22" x14ac:dyDescent="0.25">
      <c r="A546" s="2"/>
      <c r="G546" s="2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V546" s="2"/>
    </row>
    <row r="547" spans="1:22" x14ac:dyDescent="0.25">
      <c r="A547" s="2"/>
      <c r="G547" s="2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V547" s="2"/>
    </row>
    <row r="548" spans="1:22" x14ac:dyDescent="0.25">
      <c r="A548" s="2"/>
      <c r="G548" s="2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V548" s="2"/>
    </row>
    <row r="549" spans="1:22" x14ac:dyDescent="0.25">
      <c r="A549" s="2"/>
      <c r="G549" s="2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V549" s="2"/>
    </row>
    <row r="550" spans="1:22" x14ac:dyDescent="0.25">
      <c r="A550" s="2"/>
      <c r="G550" s="2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V550" s="2"/>
    </row>
    <row r="551" spans="1:22" x14ac:dyDescent="0.25">
      <c r="A551" s="2"/>
      <c r="G551" s="2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V551" s="2"/>
    </row>
    <row r="552" spans="1:22" x14ac:dyDescent="0.25">
      <c r="A552" s="2"/>
      <c r="G552" s="2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V552" s="2"/>
    </row>
    <row r="553" spans="1:22" x14ac:dyDescent="0.25">
      <c r="A553" s="2"/>
      <c r="G553" s="2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V553" s="2"/>
    </row>
    <row r="554" spans="1:22" x14ac:dyDescent="0.25">
      <c r="A554" s="2"/>
      <c r="G554" s="2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V554" s="2"/>
    </row>
    <row r="555" spans="1:22" x14ac:dyDescent="0.25">
      <c r="A555" s="2"/>
      <c r="G555" s="2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V555" s="2"/>
    </row>
    <row r="556" spans="1:22" x14ac:dyDescent="0.25">
      <c r="A556" s="2"/>
      <c r="G556" s="2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V556" s="2"/>
    </row>
    <row r="557" spans="1:22" x14ac:dyDescent="0.25">
      <c r="A557" s="2"/>
      <c r="G557" s="2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V557" s="2"/>
    </row>
    <row r="558" spans="1:22" x14ac:dyDescent="0.25">
      <c r="A558" s="2"/>
      <c r="G558" s="2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V558" s="2"/>
    </row>
    <row r="559" spans="1:22" x14ac:dyDescent="0.25">
      <c r="A559" s="2"/>
      <c r="G559" s="2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V559" s="2"/>
    </row>
    <row r="560" spans="1:22" x14ac:dyDescent="0.25">
      <c r="A560" s="2"/>
      <c r="G560" s="2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V560" s="2"/>
    </row>
    <row r="561" spans="1:22" x14ac:dyDescent="0.25">
      <c r="A561" s="2"/>
      <c r="G561" s="2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V561" s="2"/>
    </row>
    <row r="562" spans="1:22" x14ac:dyDescent="0.25">
      <c r="A562" s="2"/>
      <c r="G562" s="2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V562" s="2"/>
    </row>
    <row r="563" spans="1:22" x14ac:dyDescent="0.25">
      <c r="A563" s="2"/>
      <c r="G563" s="2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V563" s="2"/>
    </row>
    <row r="564" spans="1:22" x14ac:dyDescent="0.25">
      <c r="A564" s="2"/>
      <c r="G564" s="2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V564" s="2"/>
    </row>
    <row r="565" spans="1:22" x14ac:dyDescent="0.25">
      <c r="A565" s="2"/>
      <c r="G565" s="2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V565" s="2"/>
    </row>
    <row r="566" spans="1:22" x14ac:dyDescent="0.25">
      <c r="A566" s="2"/>
      <c r="G566" s="2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V566" s="2"/>
    </row>
    <row r="567" spans="1:22" x14ac:dyDescent="0.25">
      <c r="A567" s="2"/>
      <c r="G567" s="2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V567" s="2"/>
    </row>
    <row r="568" spans="1:22" x14ac:dyDescent="0.25">
      <c r="A568" s="2"/>
      <c r="G568" s="2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V568" s="2"/>
    </row>
    <row r="569" spans="1:22" x14ac:dyDescent="0.25">
      <c r="A569" s="2"/>
      <c r="G569" s="2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V569" s="2"/>
    </row>
    <row r="570" spans="1:22" x14ac:dyDescent="0.25">
      <c r="A570" s="2"/>
      <c r="G570" s="2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V570" s="2"/>
    </row>
    <row r="571" spans="1:22" x14ac:dyDescent="0.25">
      <c r="A571" s="2"/>
      <c r="G571" s="2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V571" s="2"/>
    </row>
    <row r="572" spans="1:22" x14ac:dyDescent="0.25">
      <c r="A572" s="2"/>
      <c r="G572" s="2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V572" s="2"/>
    </row>
    <row r="573" spans="1:22" x14ac:dyDescent="0.25">
      <c r="A573" s="2"/>
      <c r="G573" s="2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V573" s="2"/>
    </row>
    <row r="574" spans="1:22" x14ac:dyDescent="0.25">
      <c r="A574" s="2"/>
      <c r="G574" s="2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V574" s="2"/>
    </row>
    <row r="575" spans="1:22" x14ac:dyDescent="0.25">
      <c r="A575" s="2"/>
      <c r="G575" s="2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V575" s="2"/>
    </row>
    <row r="576" spans="1:22" x14ac:dyDescent="0.25">
      <c r="A576" s="2"/>
      <c r="G576" s="2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V576" s="2"/>
    </row>
    <row r="577" spans="1:22" x14ac:dyDescent="0.25">
      <c r="A577" s="2"/>
      <c r="G577" s="2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V577" s="2"/>
    </row>
    <row r="578" spans="1:22" x14ac:dyDescent="0.25">
      <c r="A578" s="2"/>
      <c r="G578" s="2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V578" s="2"/>
    </row>
    <row r="579" spans="1:22" x14ac:dyDescent="0.25">
      <c r="A579" s="2"/>
      <c r="G579" s="2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V579" s="2"/>
    </row>
    <row r="580" spans="1:22" x14ac:dyDescent="0.25">
      <c r="A580" s="2"/>
      <c r="G580" s="2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V580" s="2"/>
    </row>
    <row r="581" spans="1:22" x14ac:dyDescent="0.25">
      <c r="A581" s="2"/>
      <c r="G581" s="2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V581" s="2"/>
    </row>
    <row r="582" spans="1:22" x14ac:dyDescent="0.25">
      <c r="A582" s="2"/>
      <c r="G582" s="2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V582" s="2"/>
    </row>
    <row r="583" spans="1:22" x14ac:dyDescent="0.25">
      <c r="A583" s="2"/>
      <c r="G583" s="2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V583" s="2"/>
    </row>
    <row r="584" spans="1:22" x14ac:dyDescent="0.25">
      <c r="A584" s="2"/>
      <c r="G584" s="2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V584" s="2"/>
    </row>
    <row r="585" spans="1:22" x14ac:dyDescent="0.25">
      <c r="A585" s="2"/>
      <c r="G585" s="2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V585" s="2"/>
    </row>
    <row r="586" spans="1:22" x14ac:dyDescent="0.25">
      <c r="A586" s="2"/>
      <c r="G586" s="2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V586" s="2"/>
    </row>
    <row r="587" spans="1:22" x14ac:dyDescent="0.25">
      <c r="A587" s="2"/>
      <c r="G587" s="2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V587" s="2"/>
    </row>
    <row r="588" spans="1:22" x14ac:dyDescent="0.25">
      <c r="A588" s="2"/>
      <c r="G588" s="2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V588" s="2"/>
    </row>
    <row r="589" spans="1:22" x14ac:dyDescent="0.25">
      <c r="A589" s="2"/>
      <c r="G589" s="2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V589" s="2"/>
    </row>
    <row r="590" spans="1:22" x14ac:dyDescent="0.25">
      <c r="A590" s="2"/>
      <c r="G590" s="2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V590" s="2"/>
    </row>
    <row r="591" spans="1:22" x14ac:dyDescent="0.25">
      <c r="A591" s="2"/>
      <c r="G591" s="2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V591" s="2"/>
    </row>
    <row r="592" spans="1:22" x14ac:dyDescent="0.25">
      <c r="A592" s="2"/>
      <c r="G592" s="2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V592" s="2"/>
    </row>
    <row r="593" spans="1:22" x14ac:dyDescent="0.25">
      <c r="A593" s="2"/>
      <c r="G593" s="2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V593" s="2"/>
    </row>
    <row r="594" spans="1:22" x14ac:dyDescent="0.25">
      <c r="A594" s="2"/>
      <c r="G594" s="2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V594" s="2"/>
    </row>
    <row r="595" spans="1:22" x14ac:dyDescent="0.25">
      <c r="A595" s="2"/>
      <c r="G595" s="2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V595" s="2"/>
    </row>
    <row r="596" spans="1:22" x14ac:dyDescent="0.25">
      <c r="A596" s="2"/>
      <c r="G596" s="2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V596" s="2"/>
    </row>
    <row r="597" spans="1:22" x14ac:dyDescent="0.25">
      <c r="A597" s="2"/>
      <c r="G597" s="2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V597" s="2"/>
    </row>
    <row r="598" spans="1:22" x14ac:dyDescent="0.25">
      <c r="A598" s="2"/>
      <c r="G598" s="2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V598" s="2"/>
    </row>
    <row r="599" spans="1:22" x14ac:dyDescent="0.25">
      <c r="A599" s="2"/>
      <c r="G599" s="2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V599" s="2"/>
    </row>
    <row r="600" spans="1:22" x14ac:dyDescent="0.25">
      <c r="A600" s="2"/>
      <c r="G600" s="2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V600" s="2"/>
    </row>
    <row r="601" spans="1:22" x14ac:dyDescent="0.25">
      <c r="A601" s="2"/>
      <c r="G601" s="2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V601" s="2"/>
    </row>
    <row r="602" spans="1:22" x14ac:dyDescent="0.25">
      <c r="A602" s="2"/>
      <c r="G602" s="2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V602" s="2"/>
    </row>
    <row r="603" spans="1:22" x14ac:dyDescent="0.25">
      <c r="A603" s="2"/>
      <c r="G603" s="2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V603" s="2"/>
    </row>
    <row r="604" spans="1:22" x14ac:dyDescent="0.25">
      <c r="A604" s="2"/>
      <c r="G604" s="2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V604" s="2"/>
    </row>
    <row r="605" spans="1:22" x14ac:dyDescent="0.25">
      <c r="A605" s="2"/>
      <c r="G605" s="2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V605" s="2"/>
    </row>
    <row r="606" spans="1:22" x14ac:dyDescent="0.25">
      <c r="A606" s="2"/>
      <c r="G606" s="2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V606" s="2"/>
    </row>
    <row r="607" spans="1:22" x14ac:dyDescent="0.25">
      <c r="A607" s="2"/>
      <c r="G607" s="2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V607" s="2"/>
    </row>
    <row r="608" spans="1:22" x14ac:dyDescent="0.25">
      <c r="A608" s="2"/>
      <c r="G608" s="2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V608" s="2"/>
    </row>
    <row r="609" spans="1:22" x14ac:dyDescent="0.25">
      <c r="A609" s="2"/>
      <c r="G609" s="2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V609" s="2"/>
    </row>
    <row r="610" spans="1:22" x14ac:dyDescent="0.25">
      <c r="A610" s="2"/>
      <c r="G610" s="2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V610" s="2"/>
    </row>
    <row r="611" spans="1:22" x14ac:dyDescent="0.25">
      <c r="A611" s="2"/>
      <c r="G611" s="2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V611" s="2"/>
    </row>
    <row r="612" spans="1:22" x14ac:dyDescent="0.25">
      <c r="A612" s="2"/>
      <c r="G612" s="2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V612" s="2"/>
    </row>
    <row r="613" spans="1:22" x14ac:dyDescent="0.25">
      <c r="A613" s="2"/>
      <c r="G613" s="2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V613" s="2"/>
    </row>
    <row r="614" spans="1:22" x14ac:dyDescent="0.25">
      <c r="A614" s="2"/>
      <c r="G614" s="2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V614" s="2"/>
    </row>
    <row r="615" spans="1:22" x14ac:dyDescent="0.25">
      <c r="A615" s="2"/>
      <c r="G615" s="2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V615" s="2"/>
    </row>
    <row r="616" spans="1:22" x14ac:dyDescent="0.25">
      <c r="A616" s="2"/>
      <c r="G616" s="2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V616" s="2"/>
    </row>
    <row r="617" spans="1:22" x14ac:dyDescent="0.25">
      <c r="A617" s="2"/>
      <c r="G617" s="2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V617" s="2"/>
    </row>
    <row r="618" spans="1:22" x14ac:dyDescent="0.25">
      <c r="A618" s="2"/>
      <c r="G618" s="2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V618" s="2"/>
    </row>
    <row r="619" spans="1:22" x14ac:dyDescent="0.25">
      <c r="A619" s="2"/>
      <c r="G619" s="2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V619" s="2"/>
    </row>
    <row r="620" spans="1:22" x14ac:dyDescent="0.25">
      <c r="A620" s="2"/>
      <c r="G620" s="2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V620" s="2"/>
    </row>
    <row r="621" spans="1:22" x14ac:dyDescent="0.25">
      <c r="A621" s="2"/>
      <c r="G621" s="2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V621" s="2"/>
    </row>
    <row r="622" spans="1:22" x14ac:dyDescent="0.25">
      <c r="A622" s="2"/>
      <c r="G622" s="2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V622" s="2"/>
    </row>
    <row r="623" spans="1:22" x14ac:dyDescent="0.25">
      <c r="A623" s="2"/>
      <c r="G623" s="2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V623" s="2"/>
    </row>
    <row r="624" spans="1:22" x14ac:dyDescent="0.25">
      <c r="A624" s="2"/>
      <c r="G624" s="2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V624" s="2"/>
    </row>
    <row r="625" spans="1:22" x14ac:dyDescent="0.25">
      <c r="A625" s="2"/>
      <c r="G625" s="2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V625" s="2"/>
    </row>
    <row r="626" spans="1:22" x14ac:dyDescent="0.25">
      <c r="A626" s="2"/>
      <c r="G626" s="2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V626" s="2"/>
    </row>
    <row r="627" spans="1:22" x14ac:dyDescent="0.25">
      <c r="A627" s="2"/>
      <c r="G627" s="2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V627" s="2"/>
    </row>
    <row r="628" spans="1:22" x14ac:dyDescent="0.25">
      <c r="A628" s="2"/>
      <c r="G628" s="2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V628" s="2"/>
    </row>
    <row r="629" spans="1:22" x14ac:dyDescent="0.25">
      <c r="A629" s="2"/>
      <c r="G629" s="2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V629" s="2"/>
    </row>
    <row r="630" spans="1:22" x14ac:dyDescent="0.25">
      <c r="A630" s="2"/>
      <c r="G630" s="2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V630" s="2"/>
    </row>
    <row r="631" spans="1:22" x14ac:dyDescent="0.25">
      <c r="A631" s="2"/>
      <c r="G631" s="2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V631" s="2"/>
    </row>
    <row r="632" spans="1:22" x14ac:dyDescent="0.25">
      <c r="A632" s="2"/>
      <c r="G632" s="2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V632" s="2"/>
    </row>
    <row r="633" spans="1:22" x14ac:dyDescent="0.25">
      <c r="A633" s="2"/>
      <c r="G633" s="2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V633" s="2"/>
    </row>
    <row r="634" spans="1:22" x14ac:dyDescent="0.25">
      <c r="A634" s="2"/>
      <c r="G634" s="2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V634" s="2"/>
    </row>
    <row r="635" spans="1:22" x14ac:dyDescent="0.25">
      <c r="A635" s="2"/>
      <c r="G635" s="2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V635" s="2"/>
    </row>
    <row r="636" spans="1:22" x14ac:dyDescent="0.25">
      <c r="A636" s="2"/>
      <c r="G636" s="2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V636" s="2"/>
    </row>
    <row r="637" spans="1:22" x14ac:dyDescent="0.25">
      <c r="A637" s="2"/>
      <c r="G637" s="2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V637" s="2"/>
    </row>
    <row r="638" spans="1:22" x14ac:dyDescent="0.25">
      <c r="A638" s="2"/>
      <c r="G638" s="2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V638" s="2"/>
    </row>
    <row r="639" spans="1:22" x14ac:dyDescent="0.25">
      <c r="A639" s="2"/>
      <c r="G639" s="2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V639" s="2"/>
    </row>
    <row r="640" spans="1:22" x14ac:dyDescent="0.25">
      <c r="A640" s="2"/>
      <c r="G640" s="2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V640" s="2"/>
    </row>
    <row r="641" spans="1:22" x14ac:dyDescent="0.25">
      <c r="A641" s="2"/>
      <c r="G641" s="2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V641" s="2"/>
    </row>
    <row r="642" spans="1:22" x14ac:dyDescent="0.25">
      <c r="A642" s="2"/>
      <c r="G642" s="2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V642" s="2"/>
    </row>
    <row r="643" spans="1:22" x14ac:dyDescent="0.25">
      <c r="A643" s="2"/>
      <c r="G643" s="2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V643" s="2"/>
    </row>
    <row r="644" spans="1:22" x14ac:dyDescent="0.25">
      <c r="A644" s="2"/>
      <c r="G644" s="2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V644" s="2"/>
    </row>
    <row r="645" spans="1:22" x14ac:dyDescent="0.25">
      <c r="A645" s="2"/>
      <c r="G645" s="2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V645" s="2"/>
    </row>
    <row r="646" spans="1:22" x14ac:dyDescent="0.25">
      <c r="A646" s="2"/>
      <c r="G646" s="2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V646" s="2"/>
    </row>
    <row r="647" spans="1:22" x14ac:dyDescent="0.25">
      <c r="A647" s="2"/>
      <c r="G647" s="2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V647" s="2"/>
    </row>
    <row r="648" spans="1:22" x14ac:dyDescent="0.25">
      <c r="A648" s="2"/>
      <c r="G648" s="2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V648" s="2"/>
    </row>
    <row r="649" spans="1:22" x14ac:dyDescent="0.25">
      <c r="A649" s="2"/>
      <c r="G649" s="2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V649" s="2"/>
    </row>
    <row r="650" spans="1:22" x14ac:dyDescent="0.25">
      <c r="A650" s="2"/>
      <c r="G650" s="2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V650" s="2"/>
    </row>
    <row r="651" spans="1:22" x14ac:dyDescent="0.25">
      <c r="A651" s="2"/>
      <c r="G651" s="2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V651" s="2"/>
    </row>
    <row r="652" spans="1:22" x14ac:dyDescent="0.25">
      <c r="A652" s="2"/>
      <c r="G652" s="2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V652" s="2"/>
    </row>
    <row r="653" spans="1:22" x14ac:dyDescent="0.25">
      <c r="A653" s="2"/>
      <c r="G653" s="2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V653" s="2"/>
    </row>
    <row r="654" spans="1:22" x14ac:dyDescent="0.25">
      <c r="A654" s="2"/>
      <c r="G654" s="2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V654" s="2"/>
    </row>
    <row r="655" spans="1:22" x14ac:dyDescent="0.25">
      <c r="A655" s="2"/>
      <c r="G655" s="2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V655" s="2"/>
    </row>
    <row r="656" spans="1:22" x14ac:dyDescent="0.25">
      <c r="A656" s="2"/>
      <c r="G656" s="2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V656" s="2"/>
    </row>
    <row r="657" spans="1:22" x14ac:dyDescent="0.25">
      <c r="A657" s="2"/>
      <c r="G657" s="2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V657" s="2"/>
    </row>
    <row r="658" spans="1:22" x14ac:dyDescent="0.25">
      <c r="A658" s="2"/>
      <c r="G658" s="2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V658" s="2"/>
    </row>
    <row r="659" spans="1:22" x14ac:dyDescent="0.25">
      <c r="A659" s="2"/>
      <c r="G659" s="2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V659" s="2"/>
    </row>
    <row r="660" spans="1:22" x14ac:dyDescent="0.25">
      <c r="A660" s="2"/>
      <c r="G660" s="2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V660" s="2"/>
    </row>
    <row r="661" spans="1:22" x14ac:dyDescent="0.25">
      <c r="A661" s="2"/>
      <c r="G661" s="2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V661" s="2"/>
    </row>
    <row r="662" spans="1:22" x14ac:dyDescent="0.25">
      <c r="A662" s="2"/>
      <c r="G662" s="2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V662" s="2"/>
    </row>
    <row r="663" spans="1:22" x14ac:dyDescent="0.25">
      <c r="A663" s="2"/>
      <c r="G663" s="2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V663" s="2"/>
    </row>
    <row r="664" spans="1:22" x14ac:dyDescent="0.25">
      <c r="A664" s="2"/>
      <c r="G664" s="2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V664" s="2"/>
    </row>
    <row r="665" spans="1:22" x14ac:dyDescent="0.25">
      <c r="A665" s="2"/>
      <c r="G665" s="2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V665" s="2"/>
    </row>
    <row r="666" spans="1:22" x14ac:dyDescent="0.25">
      <c r="A666" s="2"/>
      <c r="G666" s="2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V666" s="2"/>
    </row>
    <row r="667" spans="1:22" x14ac:dyDescent="0.25">
      <c r="A667" s="2"/>
      <c r="G667" s="2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V667" s="2"/>
    </row>
    <row r="668" spans="1:22" x14ac:dyDescent="0.25">
      <c r="A668" s="2"/>
      <c r="G668" s="2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V668" s="2"/>
    </row>
    <row r="669" spans="1:22" x14ac:dyDescent="0.25">
      <c r="A669" s="2"/>
      <c r="G669" s="2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V669" s="2"/>
    </row>
    <row r="670" spans="1:22" x14ac:dyDescent="0.25">
      <c r="A670" s="2"/>
      <c r="G670" s="2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V670" s="2"/>
    </row>
    <row r="671" spans="1:22" x14ac:dyDescent="0.25">
      <c r="A671" s="2"/>
      <c r="G671" s="2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V671" s="2"/>
    </row>
    <row r="672" spans="1:22" x14ac:dyDescent="0.25">
      <c r="A672" s="2"/>
      <c r="G672" s="2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V672" s="2"/>
    </row>
    <row r="673" spans="1:22" x14ac:dyDescent="0.25">
      <c r="A673" s="2"/>
      <c r="G673" s="2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V673" s="2"/>
    </row>
    <row r="674" spans="1:22" x14ac:dyDescent="0.25">
      <c r="A674" s="2"/>
      <c r="G674" s="2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V674" s="2"/>
    </row>
    <row r="675" spans="1:22" x14ac:dyDescent="0.25">
      <c r="A675" s="2"/>
      <c r="G675" s="2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V675" s="2"/>
    </row>
    <row r="676" spans="1:22" x14ac:dyDescent="0.25">
      <c r="A676" s="2"/>
      <c r="G676" s="2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V676" s="2"/>
    </row>
    <row r="677" spans="1:22" x14ac:dyDescent="0.25">
      <c r="A677" s="2"/>
      <c r="G677" s="2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V677" s="2"/>
    </row>
    <row r="678" spans="1:22" x14ac:dyDescent="0.25">
      <c r="A678" s="2"/>
      <c r="G678" s="2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V678" s="2"/>
    </row>
    <row r="679" spans="1:22" x14ac:dyDescent="0.25">
      <c r="A679" s="2"/>
      <c r="G679" s="2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V679" s="2"/>
    </row>
    <row r="680" spans="1:22" x14ac:dyDescent="0.25">
      <c r="A680" s="2"/>
      <c r="G680" s="2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V680" s="2"/>
    </row>
    <row r="681" spans="1:22" x14ac:dyDescent="0.25">
      <c r="A681" s="2"/>
      <c r="G681" s="2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V681" s="2"/>
    </row>
    <row r="682" spans="1:22" x14ac:dyDescent="0.25">
      <c r="A682" s="2"/>
      <c r="G682" s="2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V682" s="2"/>
    </row>
    <row r="683" spans="1:22" x14ac:dyDescent="0.25">
      <c r="A683" s="2"/>
      <c r="G683" s="2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V683" s="2"/>
    </row>
    <row r="684" spans="1:22" x14ac:dyDescent="0.25">
      <c r="A684" s="2"/>
      <c r="G684" s="2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V684" s="2"/>
    </row>
    <row r="685" spans="1:22" x14ac:dyDescent="0.25">
      <c r="A685" s="2"/>
      <c r="G685" s="2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V685" s="2"/>
    </row>
    <row r="686" spans="1:22" x14ac:dyDescent="0.25">
      <c r="A686" s="2"/>
      <c r="G686" s="2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V686" s="2"/>
    </row>
    <row r="687" spans="1:22" x14ac:dyDescent="0.25">
      <c r="A687" s="2"/>
      <c r="G687" s="2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V687" s="2"/>
    </row>
    <row r="688" spans="1:22" x14ac:dyDescent="0.25">
      <c r="A688" s="2"/>
      <c r="G688" s="2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V688" s="2"/>
    </row>
    <row r="689" spans="1:22" x14ac:dyDescent="0.25">
      <c r="A689" s="2"/>
      <c r="G689" s="2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V689" s="2"/>
    </row>
    <row r="690" spans="1:22" x14ac:dyDescent="0.25">
      <c r="A690" s="2"/>
      <c r="G690" s="2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V690" s="2"/>
    </row>
    <row r="691" spans="1:22" x14ac:dyDescent="0.25">
      <c r="A691" s="2"/>
      <c r="G691" s="2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V691" s="2"/>
    </row>
    <row r="692" spans="1:22" x14ac:dyDescent="0.25">
      <c r="A692" s="2"/>
      <c r="G692" s="2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V692" s="2"/>
    </row>
    <row r="693" spans="1:22" x14ac:dyDescent="0.25">
      <c r="A693" s="2"/>
      <c r="G693" s="2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V693" s="2"/>
    </row>
    <row r="694" spans="1:22" x14ac:dyDescent="0.25">
      <c r="A694" s="2"/>
      <c r="G694" s="2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V694" s="2"/>
    </row>
    <row r="695" spans="1:22" x14ac:dyDescent="0.25">
      <c r="A695" s="2"/>
      <c r="G695" s="2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V695" s="2"/>
    </row>
    <row r="696" spans="1:22" x14ac:dyDescent="0.25">
      <c r="A696" s="2"/>
      <c r="G696" s="2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V696" s="2"/>
    </row>
    <row r="697" spans="1:22" x14ac:dyDescent="0.25">
      <c r="A697" s="2"/>
      <c r="G697" s="2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V697" s="2"/>
    </row>
    <row r="698" spans="1:22" x14ac:dyDescent="0.25">
      <c r="A698" s="2"/>
      <c r="G698" s="2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V698" s="2"/>
    </row>
    <row r="699" spans="1:22" x14ac:dyDescent="0.25">
      <c r="A699" s="2"/>
      <c r="G699" s="2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V699" s="2"/>
    </row>
    <row r="700" spans="1:22" x14ac:dyDescent="0.25">
      <c r="A700" s="2"/>
      <c r="G700" s="2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V700" s="2"/>
    </row>
    <row r="701" spans="1:22" x14ac:dyDescent="0.25">
      <c r="A701" s="2"/>
      <c r="G701" s="2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V701" s="2"/>
    </row>
    <row r="702" spans="1:22" x14ac:dyDescent="0.25">
      <c r="A702" s="2"/>
      <c r="G702" s="2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V702" s="2"/>
    </row>
    <row r="703" spans="1:22" x14ac:dyDescent="0.25">
      <c r="A703" s="2"/>
      <c r="G703" s="2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V703" s="2"/>
    </row>
    <row r="704" spans="1:22" x14ac:dyDescent="0.25">
      <c r="A704" s="2"/>
      <c r="G704" s="2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V704" s="2"/>
    </row>
    <row r="705" spans="1:22" x14ac:dyDescent="0.25">
      <c r="A705" s="2"/>
      <c r="G705" s="2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V705" s="2"/>
    </row>
    <row r="706" spans="1:22" x14ac:dyDescent="0.25">
      <c r="A706" s="2"/>
      <c r="G706" s="2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V706" s="2"/>
    </row>
    <row r="707" spans="1:22" x14ac:dyDescent="0.25">
      <c r="A707" s="2"/>
      <c r="G707" s="2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V707" s="2"/>
    </row>
    <row r="708" spans="1:22" x14ac:dyDescent="0.25">
      <c r="A708" s="2"/>
      <c r="G708" s="2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V708" s="2"/>
    </row>
    <row r="709" spans="1:22" x14ac:dyDescent="0.25">
      <c r="A709" s="2"/>
      <c r="G709" s="2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V709" s="2"/>
    </row>
    <row r="710" spans="1:22" x14ac:dyDescent="0.25">
      <c r="A710" s="2"/>
      <c r="G710" s="2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V710" s="2"/>
    </row>
    <row r="711" spans="1:22" x14ac:dyDescent="0.25">
      <c r="A711" s="2"/>
      <c r="G711" s="2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V711" s="2"/>
    </row>
    <row r="712" spans="1:22" x14ac:dyDescent="0.25">
      <c r="A712" s="2"/>
      <c r="G712" s="2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V712" s="2"/>
    </row>
    <row r="713" spans="1:22" x14ac:dyDescent="0.25">
      <c r="A713" s="2"/>
      <c r="G713" s="2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V713" s="2"/>
    </row>
    <row r="714" spans="1:22" x14ac:dyDescent="0.25">
      <c r="A714" s="2"/>
      <c r="G714" s="2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V714" s="2"/>
    </row>
    <row r="715" spans="1:22" x14ac:dyDescent="0.25">
      <c r="A715" s="2"/>
      <c r="G715" s="2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V715" s="2"/>
    </row>
    <row r="716" spans="1:22" x14ac:dyDescent="0.25">
      <c r="A716" s="2"/>
      <c r="G716" s="2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V716" s="2"/>
    </row>
    <row r="717" spans="1:22" x14ac:dyDescent="0.25">
      <c r="A717" s="2"/>
      <c r="G717" s="2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V717" s="2"/>
    </row>
    <row r="718" spans="1:22" x14ac:dyDescent="0.25">
      <c r="A718" s="2"/>
      <c r="G718" s="2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V718" s="2"/>
    </row>
    <row r="719" spans="1:22" x14ac:dyDescent="0.25">
      <c r="A719" s="2"/>
      <c r="G719" s="2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V719" s="2"/>
    </row>
    <row r="720" spans="1:22" x14ac:dyDescent="0.25">
      <c r="A720" s="2"/>
      <c r="G720" s="2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V720" s="2"/>
    </row>
    <row r="721" spans="1:22" x14ac:dyDescent="0.25">
      <c r="A721" s="2"/>
      <c r="G721" s="2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V721" s="2"/>
    </row>
    <row r="722" spans="1:22" x14ac:dyDescent="0.25">
      <c r="A722" s="2"/>
      <c r="G722" s="2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V722" s="2"/>
    </row>
    <row r="723" spans="1:22" x14ac:dyDescent="0.25">
      <c r="A723" s="2"/>
      <c r="G723" s="2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V723" s="2"/>
    </row>
    <row r="724" spans="1:22" x14ac:dyDescent="0.25">
      <c r="A724" s="2"/>
      <c r="G724" s="2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V724" s="2"/>
    </row>
    <row r="725" spans="1:22" x14ac:dyDescent="0.25">
      <c r="A725" s="2"/>
      <c r="G725" s="2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V725" s="2"/>
    </row>
    <row r="726" spans="1:22" x14ac:dyDescent="0.25">
      <c r="A726" s="2"/>
      <c r="G726" s="2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V726" s="2"/>
    </row>
    <row r="727" spans="1:22" x14ac:dyDescent="0.25">
      <c r="A727" s="2"/>
      <c r="G727" s="2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V727" s="2"/>
    </row>
    <row r="728" spans="1:22" x14ac:dyDescent="0.25">
      <c r="A728" s="2"/>
      <c r="G728" s="2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V728" s="2"/>
    </row>
    <row r="729" spans="1:22" x14ac:dyDescent="0.25">
      <c r="A729" s="2"/>
      <c r="G729" s="2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V729" s="2"/>
    </row>
    <row r="730" spans="1:22" x14ac:dyDescent="0.25">
      <c r="A730" s="2"/>
      <c r="G730" s="2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V730" s="2"/>
    </row>
    <row r="731" spans="1:22" x14ac:dyDescent="0.25">
      <c r="A731" s="2"/>
      <c r="G731" s="2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V731" s="2"/>
    </row>
    <row r="732" spans="1:22" x14ac:dyDescent="0.25">
      <c r="A732" s="2"/>
      <c r="G732" s="2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V732" s="2"/>
    </row>
    <row r="733" spans="1:22" x14ac:dyDescent="0.25">
      <c r="A733" s="2"/>
      <c r="G733" s="2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V733" s="2"/>
    </row>
    <row r="734" spans="1:22" x14ac:dyDescent="0.25">
      <c r="A734" s="2"/>
      <c r="G734" s="2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V734" s="2"/>
    </row>
    <row r="735" spans="1:22" x14ac:dyDescent="0.25">
      <c r="A735" s="2"/>
      <c r="G735" s="2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V735" s="2"/>
    </row>
    <row r="736" spans="1:22" x14ac:dyDescent="0.25">
      <c r="A736" s="2"/>
      <c r="G736" s="2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V736" s="2"/>
    </row>
    <row r="737" spans="1:22" x14ac:dyDescent="0.25">
      <c r="A737" s="2"/>
      <c r="G737" s="2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V737" s="2"/>
    </row>
    <row r="738" spans="1:22" x14ac:dyDescent="0.25">
      <c r="A738" s="2"/>
      <c r="G738" s="2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V738" s="2"/>
    </row>
    <row r="739" spans="1:22" x14ac:dyDescent="0.25">
      <c r="A739" s="2"/>
      <c r="G739" s="2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V739" s="2"/>
    </row>
    <row r="740" spans="1:22" x14ac:dyDescent="0.25">
      <c r="A740" s="2"/>
      <c r="G740" s="2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V740" s="2"/>
    </row>
    <row r="741" spans="1:22" x14ac:dyDescent="0.25">
      <c r="A741" s="2"/>
      <c r="G741" s="2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V741" s="2"/>
    </row>
    <row r="742" spans="1:22" x14ac:dyDescent="0.25">
      <c r="A742" s="2"/>
      <c r="G742" s="2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V742" s="2"/>
    </row>
    <row r="743" spans="1:22" x14ac:dyDescent="0.25">
      <c r="A743" s="2"/>
      <c r="G743" s="2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V743" s="2"/>
    </row>
    <row r="744" spans="1:22" x14ac:dyDescent="0.25">
      <c r="A744" s="2"/>
      <c r="G744" s="2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V744" s="2"/>
    </row>
    <row r="745" spans="1:22" x14ac:dyDescent="0.25">
      <c r="A745" s="2"/>
      <c r="G745" s="2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V745" s="2"/>
    </row>
    <row r="746" spans="1:22" x14ac:dyDescent="0.25">
      <c r="A746" s="2"/>
      <c r="G746" s="2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V746" s="2"/>
    </row>
    <row r="747" spans="1:22" x14ac:dyDescent="0.25">
      <c r="A747" s="2"/>
      <c r="G747" s="2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V747" s="2"/>
    </row>
    <row r="748" spans="1:22" x14ac:dyDescent="0.25">
      <c r="A748" s="2"/>
      <c r="G748" s="2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V748" s="2"/>
    </row>
    <row r="749" spans="1:22" x14ac:dyDescent="0.25">
      <c r="A749" s="2"/>
      <c r="G749" s="2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V749" s="2"/>
    </row>
    <row r="750" spans="1:22" x14ac:dyDescent="0.25">
      <c r="A750" s="2"/>
      <c r="G750" s="2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V750" s="2"/>
    </row>
    <row r="751" spans="1:22" x14ac:dyDescent="0.25">
      <c r="A751" s="2"/>
      <c r="G751" s="2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V751" s="2"/>
    </row>
    <row r="752" spans="1:22" x14ac:dyDescent="0.25">
      <c r="A752" s="2"/>
      <c r="G752" s="2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V752" s="2"/>
    </row>
    <row r="753" spans="1:22" x14ac:dyDescent="0.25">
      <c r="A753" s="2"/>
      <c r="G753" s="2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V753" s="2"/>
    </row>
    <row r="754" spans="1:22" x14ac:dyDescent="0.25">
      <c r="A754" s="2"/>
      <c r="G754" s="2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V754" s="2"/>
    </row>
    <row r="755" spans="1:22" x14ac:dyDescent="0.25">
      <c r="A755" s="2"/>
      <c r="G755" s="2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V755" s="2"/>
    </row>
    <row r="756" spans="1:22" x14ac:dyDescent="0.25">
      <c r="A756" s="2"/>
      <c r="G756" s="2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V756" s="2"/>
    </row>
    <row r="757" spans="1:22" x14ac:dyDescent="0.25">
      <c r="A757" s="2"/>
      <c r="G757" s="2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V757" s="2"/>
    </row>
    <row r="758" spans="1:22" x14ac:dyDescent="0.25">
      <c r="A758" s="2"/>
      <c r="G758" s="2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V758" s="2"/>
    </row>
    <row r="759" spans="1:22" x14ac:dyDescent="0.25">
      <c r="A759" s="2"/>
      <c r="G759" s="2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V759" s="2"/>
    </row>
    <row r="760" spans="1:22" x14ac:dyDescent="0.25">
      <c r="A760" s="2"/>
      <c r="G760" s="2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V760" s="2"/>
    </row>
    <row r="761" spans="1:22" x14ac:dyDescent="0.25">
      <c r="A761" s="2"/>
      <c r="G761" s="2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V761" s="2"/>
    </row>
    <row r="762" spans="1:22" x14ac:dyDescent="0.25">
      <c r="A762" s="2"/>
      <c r="G762" s="2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V762" s="2"/>
    </row>
    <row r="763" spans="1:22" x14ac:dyDescent="0.25">
      <c r="A763" s="2"/>
      <c r="G763" s="2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V763" s="2"/>
    </row>
    <row r="764" spans="1:22" x14ac:dyDescent="0.25">
      <c r="A764" s="2"/>
      <c r="G764" s="2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V764" s="2"/>
    </row>
    <row r="765" spans="1:22" x14ac:dyDescent="0.25">
      <c r="A765" s="2"/>
      <c r="G765" s="2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V765" s="2"/>
    </row>
    <row r="766" spans="1:22" x14ac:dyDescent="0.25">
      <c r="A766" s="2"/>
      <c r="G766" s="2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V766" s="2"/>
    </row>
    <row r="767" spans="1:22" x14ac:dyDescent="0.25">
      <c r="A767" s="2"/>
      <c r="G767" s="2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V767" s="2"/>
    </row>
    <row r="768" spans="1:22" x14ac:dyDescent="0.25">
      <c r="A768" s="2"/>
      <c r="G768" s="2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V768" s="2"/>
    </row>
    <row r="769" spans="1:22" x14ac:dyDescent="0.25">
      <c r="A769" s="2"/>
      <c r="G769" s="2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V769" s="2"/>
    </row>
    <row r="770" spans="1:22" x14ac:dyDescent="0.25">
      <c r="A770" s="2"/>
      <c r="G770" s="2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V770" s="2"/>
    </row>
    <row r="771" spans="1:22" x14ac:dyDescent="0.25">
      <c r="A771" s="2"/>
      <c r="G771" s="2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V771" s="2"/>
    </row>
    <row r="772" spans="1:22" x14ac:dyDescent="0.25">
      <c r="A772" s="2"/>
      <c r="G772" s="2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V772" s="2"/>
    </row>
    <row r="773" spans="1:22" x14ac:dyDescent="0.25">
      <c r="A773" s="2"/>
      <c r="G773" s="2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V773" s="2"/>
    </row>
    <row r="774" spans="1:22" x14ac:dyDescent="0.25">
      <c r="A774" s="2"/>
      <c r="G774" s="2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V774" s="2"/>
    </row>
    <row r="775" spans="1:22" x14ac:dyDescent="0.25">
      <c r="A775" s="2"/>
      <c r="G775" s="2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V775" s="2"/>
    </row>
    <row r="776" spans="1:22" x14ac:dyDescent="0.25">
      <c r="A776" s="2"/>
      <c r="G776" s="2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V776" s="2"/>
    </row>
    <row r="777" spans="1:22" x14ac:dyDescent="0.25">
      <c r="A777" s="2"/>
      <c r="G777" s="2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V777" s="2"/>
    </row>
    <row r="778" spans="1:22" x14ac:dyDescent="0.25">
      <c r="A778" s="2"/>
      <c r="G778" s="2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V778" s="2"/>
    </row>
    <row r="779" spans="1:22" x14ac:dyDescent="0.25">
      <c r="A779" s="2"/>
      <c r="G779" s="2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V779" s="2"/>
    </row>
    <row r="780" spans="1:22" x14ac:dyDescent="0.25">
      <c r="A780" s="2"/>
      <c r="G780" s="2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V780" s="2"/>
    </row>
    <row r="781" spans="1:22" x14ac:dyDescent="0.25">
      <c r="A781" s="2"/>
      <c r="G781" s="2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V781" s="2"/>
    </row>
    <row r="782" spans="1:22" x14ac:dyDescent="0.25">
      <c r="A782" s="2"/>
      <c r="G782" s="2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V782" s="2"/>
    </row>
    <row r="783" spans="1:22" x14ac:dyDescent="0.25">
      <c r="A783" s="2"/>
      <c r="G783" s="2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V783" s="2"/>
    </row>
    <row r="784" spans="1:22" x14ac:dyDescent="0.25">
      <c r="A784" s="2"/>
      <c r="G784" s="2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V784" s="2"/>
    </row>
    <row r="785" spans="1:22" x14ac:dyDescent="0.25">
      <c r="A785" s="2"/>
      <c r="G785" s="2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V785" s="2"/>
    </row>
    <row r="786" spans="1:22" x14ac:dyDescent="0.25">
      <c r="A786" s="2"/>
      <c r="G786" s="2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V786" s="2"/>
    </row>
    <row r="787" spans="1:22" x14ac:dyDescent="0.25">
      <c r="A787" s="2"/>
      <c r="G787" s="2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V787" s="2"/>
    </row>
    <row r="788" spans="1:22" x14ac:dyDescent="0.25">
      <c r="A788" s="2"/>
      <c r="G788" s="2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V788" s="2"/>
    </row>
    <row r="789" spans="1:22" x14ac:dyDescent="0.25">
      <c r="A789" s="2"/>
      <c r="G789" s="2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V789" s="2"/>
    </row>
    <row r="790" spans="1:22" x14ac:dyDescent="0.25">
      <c r="A790" s="2"/>
      <c r="G790" s="2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V790" s="2"/>
    </row>
    <row r="791" spans="1:22" x14ac:dyDescent="0.25">
      <c r="A791" s="2"/>
      <c r="G791" s="2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V791" s="2"/>
    </row>
    <row r="792" spans="1:22" x14ac:dyDescent="0.25">
      <c r="A792" s="2"/>
      <c r="G792" s="2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V792" s="2"/>
    </row>
    <row r="793" spans="1:22" x14ac:dyDescent="0.25">
      <c r="A793" s="2"/>
      <c r="G793" s="2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V793" s="2"/>
    </row>
    <row r="794" spans="1:22" x14ac:dyDescent="0.25">
      <c r="A794" s="2"/>
      <c r="G794" s="2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V794" s="2"/>
    </row>
    <row r="795" spans="1:22" x14ac:dyDescent="0.25">
      <c r="A795" s="2"/>
      <c r="G795" s="2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V795" s="2"/>
    </row>
    <row r="796" spans="1:22" x14ac:dyDescent="0.25">
      <c r="A796" s="2"/>
      <c r="G796" s="2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V796" s="2"/>
    </row>
    <row r="797" spans="1:22" x14ac:dyDescent="0.25">
      <c r="A797" s="2"/>
      <c r="G797" s="2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V797" s="2"/>
    </row>
    <row r="798" spans="1:22" x14ac:dyDescent="0.25">
      <c r="A798" s="2"/>
      <c r="G798" s="2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V798" s="2"/>
    </row>
    <row r="799" spans="1:22" x14ac:dyDescent="0.25">
      <c r="A799" s="2"/>
      <c r="G799" s="2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V799" s="2"/>
    </row>
    <row r="800" spans="1:22" x14ac:dyDescent="0.25">
      <c r="A800" s="2"/>
      <c r="G800" s="2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V800" s="2"/>
    </row>
    <row r="801" spans="1:22" x14ac:dyDescent="0.25">
      <c r="A801" s="2"/>
      <c r="G801" s="2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V801" s="2"/>
    </row>
    <row r="802" spans="1:22" x14ac:dyDescent="0.25">
      <c r="A802" s="2"/>
      <c r="G802" s="2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V802" s="2"/>
    </row>
    <row r="803" spans="1:22" x14ac:dyDescent="0.25">
      <c r="A803" s="2"/>
      <c r="G803" s="2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V803" s="2"/>
    </row>
    <row r="804" spans="1:22" x14ac:dyDescent="0.25">
      <c r="A804" s="2"/>
      <c r="G804" s="2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V804" s="2"/>
    </row>
    <row r="805" spans="1:22" x14ac:dyDescent="0.25">
      <c r="A805" s="2"/>
      <c r="G805" s="2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V805" s="2"/>
    </row>
    <row r="806" spans="1:22" x14ac:dyDescent="0.25">
      <c r="A806" s="2"/>
      <c r="G806" s="2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V806" s="2"/>
    </row>
    <row r="807" spans="1:22" x14ac:dyDescent="0.25">
      <c r="A807" s="2"/>
      <c r="G807" s="2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V807" s="2"/>
    </row>
    <row r="808" spans="1:22" x14ac:dyDescent="0.25">
      <c r="A808" s="2"/>
      <c r="G808" s="2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V808" s="2"/>
    </row>
    <row r="809" spans="1:22" x14ac:dyDescent="0.25">
      <c r="A809" s="2"/>
      <c r="G809" s="2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V809" s="2"/>
    </row>
    <row r="810" spans="1:22" x14ac:dyDescent="0.25">
      <c r="A810" s="2"/>
      <c r="G810" s="2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V810" s="2"/>
    </row>
    <row r="811" spans="1:22" x14ac:dyDescent="0.25">
      <c r="A811" s="2"/>
      <c r="G811" s="2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V811" s="2"/>
    </row>
    <row r="812" spans="1:22" x14ac:dyDescent="0.25">
      <c r="A812" s="2"/>
      <c r="G812" s="2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V812" s="2"/>
    </row>
    <row r="813" spans="1:22" x14ac:dyDescent="0.25">
      <c r="A813" s="2"/>
      <c r="G813" s="2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V813" s="2"/>
    </row>
    <row r="814" spans="1:22" x14ac:dyDescent="0.25">
      <c r="A814" s="2"/>
      <c r="G814" s="2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V814" s="2"/>
    </row>
    <row r="815" spans="1:22" x14ac:dyDescent="0.25">
      <c r="A815" s="2"/>
      <c r="G815" s="2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V815" s="2"/>
    </row>
    <row r="816" spans="1:22" x14ac:dyDescent="0.25">
      <c r="A816" s="2"/>
      <c r="G816" s="2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V816" s="2"/>
    </row>
    <row r="817" spans="1:22" x14ac:dyDescent="0.25">
      <c r="A817" s="2"/>
      <c r="G817" s="2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V817" s="2"/>
    </row>
    <row r="818" spans="1:22" x14ac:dyDescent="0.25">
      <c r="A818" s="2"/>
      <c r="G818" s="2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V818" s="2"/>
    </row>
    <row r="819" spans="1:22" x14ac:dyDescent="0.25">
      <c r="A819" s="2"/>
      <c r="G819" s="2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V819" s="2"/>
    </row>
    <row r="820" spans="1:22" x14ac:dyDescent="0.25">
      <c r="A820" s="2"/>
      <c r="G820" s="2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V820" s="2"/>
    </row>
    <row r="821" spans="1:22" x14ac:dyDescent="0.25">
      <c r="A821" s="2"/>
      <c r="G821" s="2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V821" s="2"/>
    </row>
    <row r="822" spans="1:22" x14ac:dyDescent="0.25">
      <c r="A822" s="2"/>
      <c r="G822" s="2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V822" s="2"/>
    </row>
    <row r="823" spans="1:22" x14ac:dyDescent="0.25">
      <c r="A823" s="2"/>
      <c r="G823" s="2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V823" s="2"/>
    </row>
    <row r="824" spans="1:22" x14ac:dyDescent="0.25">
      <c r="A824" s="2"/>
      <c r="G824" s="2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V824" s="2"/>
    </row>
    <row r="825" spans="1:22" x14ac:dyDescent="0.25">
      <c r="A825" s="2"/>
      <c r="G825" s="2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V825" s="2"/>
    </row>
    <row r="826" spans="1:22" x14ac:dyDescent="0.25">
      <c r="A826" s="2"/>
      <c r="G826" s="2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V826" s="2"/>
    </row>
    <row r="827" spans="1:22" x14ac:dyDescent="0.25">
      <c r="A827" s="2"/>
      <c r="G827" s="2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V827" s="2"/>
    </row>
    <row r="828" spans="1:22" x14ac:dyDescent="0.25">
      <c r="A828" s="2"/>
      <c r="G828" s="2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V828" s="2"/>
    </row>
    <row r="829" spans="1:22" x14ac:dyDescent="0.25">
      <c r="A829" s="2"/>
      <c r="G829" s="2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V829" s="2"/>
    </row>
    <row r="830" spans="1:22" x14ac:dyDescent="0.25">
      <c r="A830" s="2"/>
      <c r="G830" s="2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V830" s="2"/>
    </row>
    <row r="831" spans="1:22" x14ac:dyDescent="0.25">
      <c r="A831" s="2"/>
      <c r="G831" s="2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V831" s="2"/>
    </row>
    <row r="832" spans="1:22" x14ac:dyDescent="0.25">
      <c r="A832" s="2"/>
      <c r="G832" s="2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V832" s="2"/>
    </row>
    <row r="833" spans="1:22" x14ac:dyDescent="0.25">
      <c r="A833" s="2"/>
      <c r="G833" s="2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V833" s="2"/>
    </row>
    <row r="834" spans="1:22" x14ac:dyDescent="0.25">
      <c r="A834" s="2"/>
      <c r="G834" s="2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V834" s="2"/>
    </row>
    <row r="835" spans="1:22" x14ac:dyDescent="0.25">
      <c r="A835" s="2"/>
      <c r="G835" s="2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V835" s="2"/>
    </row>
    <row r="836" spans="1:22" x14ac:dyDescent="0.25">
      <c r="A836" s="2"/>
      <c r="G836" s="2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V836" s="2"/>
    </row>
    <row r="837" spans="1:22" x14ac:dyDescent="0.25">
      <c r="A837" s="2"/>
      <c r="G837" s="2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V837" s="2"/>
    </row>
    <row r="838" spans="1:22" x14ac:dyDescent="0.25">
      <c r="A838" s="2"/>
      <c r="G838" s="2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V838" s="2"/>
    </row>
    <row r="839" spans="1:22" x14ac:dyDescent="0.25">
      <c r="A839" s="2"/>
      <c r="G839" s="2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V839" s="2"/>
    </row>
    <row r="840" spans="1:22" x14ac:dyDescent="0.25">
      <c r="A840" s="2"/>
      <c r="G840" s="2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V840" s="2"/>
    </row>
    <row r="841" spans="1:22" x14ac:dyDescent="0.25">
      <c r="A841" s="2"/>
      <c r="G841" s="2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V841" s="2"/>
    </row>
    <row r="842" spans="1:22" x14ac:dyDescent="0.25">
      <c r="A842" s="2"/>
      <c r="G842" s="2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V842" s="2"/>
    </row>
    <row r="843" spans="1:22" x14ac:dyDescent="0.25">
      <c r="A843" s="2"/>
      <c r="G843" s="2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V843" s="2"/>
    </row>
    <row r="844" spans="1:22" x14ac:dyDescent="0.25">
      <c r="A844" s="2"/>
      <c r="G844" s="2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V844" s="2"/>
    </row>
    <row r="845" spans="1:22" x14ac:dyDescent="0.25">
      <c r="A845" s="2"/>
      <c r="G845" s="2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V845" s="2"/>
    </row>
    <row r="846" spans="1:22" x14ac:dyDescent="0.25">
      <c r="A846" s="2"/>
      <c r="G846" s="2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V846" s="2"/>
    </row>
    <row r="847" spans="1:22" x14ac:dyDescent="0.25">
      <c r="A847" s="2"/>
      <c r="G847" s="2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V847" s="2"/>
    </row>
    <row r="848" spans="1:22" x14ac:dyDescent="0.25">
      <c r="A848" s="2"/>
      <c r="G848" s="2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V848" s="2"/>
    </row>
    <row r="849" spans="1:22" x14ac:dyDescent="0.25">
      <c r="A849" s="2"/>
      <c r="G849" s="2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V849" s="2"/>
    </row>
    <row r="850" spans="1:22" x14ac:dyDescent="0.25">
      <c r="A850" s="2"/>
      <c r="G850" s="2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V850" s="2"/>
    </row>
    <row r="851" spans="1:22" x14ac:dyDescent="0.25">
      <c r="A851" s="2"/>
      <c r="G851" s="2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V851" s="2"/>
    </row>
    <row r="852" spans="1:22" x14ac:dyDescent="0.25">
      <c r="A852" s="2"/>
      <c r="G852" s="2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V852" s="2"/>
    </row>
    <row r="853" spans="1:22" x14ac:dyDescent="0.25">
      <c r="A853" s="2"/>
      <c r="G853" s="2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V853" s="2"/>
    </row>
    <row r="854" spans="1:22" x14ac:dyDescent="0.25">
      <c r="A854" s="2"/>
      <c r="G854" s="2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V854" s="2"/>
    </row>
    <row r="855" spans="1:22" x14ac:dyDescent="0.25">
      <c r="A855" s="2"/>
      <c r="G855" s="2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V855" s="2"/>
    </row>
    <row r="856" spans="1:22" x14ac:dyDescent="0.25">
      <c r="A856" s="2"/>
      <c r="G856" s="2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V856" s="2"/>
    </row>
    <row r="857" spans="1:22" x14ac:dyDescent="0.25">
      <c r="A857" s="2"/>
      <c r="G857" s="2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V857" s="2"/>
    </row>
    <row r="858" spans="1:22" x14ac:dyDescent="0.25">
      <c r="A858" s="2"/>
      <c r="G858" s="2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V858" s="2"/>
    </row>
    <row r="859" spans="1:22" x14ac:dyDescent="0.25">
      <c r="A859" s="2"/>
      <c r="G859" s="2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V859" s="2"/>
    </row>
    <row r="860" spans="1:22" x14ac:dyDescent="0.25">
      <c r="A860" s="2"/>
      <c r="G860" s="2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V860" s="2"/>
    </row>
    <row r="861" spans="1:22" x14ac:dyDescent="0.25">
      <c r="A861" s="2"/>
      <c r="G861" s="2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V861" s="2"/>
    </row>
    <row r="862" spans="1:22" x14ac:dyDescent="0.25">
      <c r="A862" s="2"/>
      <c r="G862" s="2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V862" s="2"/>
    </row>
    <row r="863" spans="1:22" x14ac:dyDescent="0.25">
      <c r="A863" s="2"/>
      <c r="G863" s="2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V863" s="2"/>
    </row>
    <row r="864" spans="1:22" x14ac:dyDescent="0.25">
      <c r="A864" s="2"/>
      <c r="G864" s="2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V864" s="2"/>
    </row>
    <row r="865" spans="1:22" x14ac:dyDescent="0.25">
      <c r="A865" s="2"/>
      <c r="G865" s="2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V865" s="2"/>
    </row>
    <row r="866" spans="1:22" x14ac:dyDescent="0.25">
      <c r="A866" s="2"/>
      <c r="G866" s="2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V866" s="2"/>
    </row>
    <row r="867" spans="1:22" x14ac:dyDescent="0.25">
      <c r="A867" s="2"/>
      <c r="G867" s="2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V867" s="2"/>
    </row>
    <row r="868" spans="1:22" x14ac:dyDescent="0.25">
      <c r="A868" s="2"/>
      <c r="G868" s="2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V868" s="2"/>
    </row>
    <row r="869" spans="1:22" x14ac:dyDescent="0.25">
      <c r="A869" s="2"/>
      <c r="G869" s="2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V869" s="2"/>
    </row>
    <row r="870" spans="1:22" x14ac:dyDescent="0.25">
      <c r="A870" s="2"/>
      <c r="G870" s="2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V870" s="2"/>
    </row>
    <row r="871" spans="1:22" x14ac:dyDescent="0.25">
      <c r="A871" s="2"/>
      <c r="G871" s="2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V871" s="2"/>
    </row>
    <row r="872" spans="1:22" x14ac:dyDescent="0.25">
      <c r="A872" s="2"/>
      <c r="G872" s="2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V872" s="2"/>
    </row>
    <row r="873" spans="1:22" x14ac:dyDescent="0.25">
      <c r="A873" s="2"/>
      <c r="G873" s="2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V873" s="2"/>
    </row>
    <row r="874" spans="1:22" x14ac:dyDescent="0.25">
      <c r="A874" s="2"/>
      <c r="G874" s="2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V874" s="2"/>
    </row>
    <row r="875" spans="1:22" x14ac:dyDescent="0.25">
      <c r="A875" s="2"/>
      <c r="G875" s="2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V875" s="2"/>
    </row>
    <row r="876" spans="1:22" x14ac:dyDescent="0.25">
      <c r="A876" s="2"/>
      <c r="G876" s="2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V876" s="2"/>
    </row>
    <row r="877" spans="1:22" x14ac:dyDescent="0.25">
      <c r="A877" s="2"/>
      <c r="G877" s="2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V877" s="2"/>
    </row>
    <row r="878" spans="1:22" x14ac:dyDescent="0.25">
      <c r="A878" s="2"/>
      <c r="G878" s="2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V878" s="2"/>
    </row>
    <row r="879" spans="1:22" x14ac:dyDescent="0.25">
      <c r="A879" s="2"/>
      <c r="G879" s="2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V879" s="2"/>
    </row>
    <row r="880" spans="1:22" x14ac:dyDescent="0.25">
      <c r="A880" s="2"/>
      <c r="G880" s="2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V880" s="2"/>
    </row>
    <row r="881" spans="1:22" x14ac:dyDescent="0.25">
      <c r="A881" s="2"/>
      <c r="G881" s="2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V881" s="2"/>
    </row>
    <row r="882" spans="1:22" x14ac:dyDescent="0.25">
      <c r="A882" s="2"/>
      <c r="G882" s="2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V882" s="2"/>
    </row>
    <row r="883" spans="1:22" x14ac:dyDescent="0.25">
      <c r="A883" s="2"/>
      <c r="G883" s="2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V883" s="2"/>
    </row>
    <row r="884" spans="1:22" x14ac:dyDescent="0.25">
      <c r="A884" s="2"/>
      <c r="G884" s="2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V884" s="2"/>
    </row>
    <row r="885" spans="1:22" x14ac:dyDescent="0.25">
      <c r="A885" s="2"/>
      <c r="G885" s="2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V885" s="2"/>
    </row>
    <row r="886" spans="1:22" x14ac:dyDescent="0.25">
      <c r="A886" s="2"/>
      <c r="G886" s="2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V886" s="2"/>
    </row>
    <row r="887" spans="1:22" x14ac:dyDescent="0.25">
      <c r="A887" s="2"/>
      <c r="G887" s="2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V887" s="2"/>
    </row>
    <row r="888" spans="1:22" x14ac:dyDescent="0.25">
      <c r="A888" s="2"/>
      <c r="G888" s="2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V888" s="2"/>
    </row>
    <row r="889" spans="1:22" x14ac:dyDescent="0.25">
      <c r="A889" s="2"/>
      <c r="G889" s="2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V889" s="2"/>
    </row>
    <row r="890" spans="1:22" x14ac:dyDescent="0.25">
      <c r="A890" s="2"/>
      <c r="G890" s="2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V890" s="2"/>
    </row>
    <row r="891" spans="1:22" x14ac:dyDescent="0.25">
      <c r="A891" s="2"/>
      <c r="G891" s="2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V891" s="2"/>
    </row>
    <row r="892" spans="1:22" x14ac:dyDescent="0.25">
      <c r="A892" s="2"/>
      <c r="G892" s="2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V892" s="2"/>
    </row>
    <row r="893" spans="1:22" x14ac:dyDescent="0.25">
      <c r="A893" s="2"/>
      <c r="G893" s="2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V893" s="2"/>
    </row>
    <row r="894" spans="1:22" x14ac:dyDescent="0.25">
      <c r="A894" s="2"/>
      <c r="G894" s="2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V894" s="2"/>
    </row>
    <row r="895" spans="1:22" x14ac:dyDescent="0.25">
      <c r="A895" s="2"/>
      <c r="G895" s="2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V895" s="2"/>
    </row>
    <row r="896" spans="1:22" x14ac:dyDescent="0.25">
      <c r="A896" s="2"/>
      <c r="G896" s="2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V896" s="2"/>
    </row>
    <row r="897" spans="1:22" x14ac:dyDescent="0.25">
      <c r="A897" s="2"/>
      <c r="G897" s="2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V897" s="2"/>
    </row>
    <row r="898" spans="1:22" x14ac:dyDescent="0.25">
      <c r="A898" s="2"/>
      <c r="G898" s="2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V898" s="2"/>
    </row>
    <row r="899" spans="1:22" x14ac:dyDescent="0.25">
      <c r="A899" s="2"/>
      <c r="G899" s="2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V899" s="2"/>
    </row>
    <row r="900" spans="1:22" x14ac:dyDescent="0.25">
      <c r="A900" s="2"/>
      <c r="G900" s="2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V900" s="2"/>
    </row>
    <row r="901" spans="1:22" x14ac:dyDescent="0.25">
      <c r="A901" s="2"/>
      <c r="G901" s="2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V901" s="2"/>
    </row>
    <row r="902" spans="1:22" x14ac:dyDescent="0.25">
      <c r="A902" s="2"/>
      <c r="G902" s="2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V902" s="2"/>
    </row>
    <row r="903" spans="1:22" x14ac:dyDescent="0.25">
      <c r="A903" s="2"/>
      <c r="G903" s="2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V903" s="2"/>
    </row>
    <row r="904" spans="1:22" x14ac:dyDescent="0.25">
      <c r="A904" s="2"/>
      <c r="G904" s="2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V904" s="2"/>
    </row>
    <row r="905" spans="1:22" x14ac:dyDescent="0.25">
      <c r="A905" s="2"/>
      <c r="G905" s="2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V905" s="2"/>
    </row>
    <row r="906" spans="1:22" x14ac:dyDescent="0.25">
      <c r="A906" s="2"/>
      <c r="G906" s="2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V906" s="2"/>
    </row>
    <row r="907" spans="1:22" x14ac:dyDescent="0.25">
      <c r="A907" s="2"/>
      <c r="G907" s="2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V907" s="2"/>
    </row>
    <row r="908" spans="1:22" x14ac:dyDescent="0.25">
      <c r="A908" s="2"/>
      <c r="G908" s="2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V908" s="2"/>
    </row>
    <row r="909" spans="1:22" x14ac:dyDescent="0.25">
      <c r="A909" s="2"/>
      <c r="G909" s="2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V909" s="2"/>
    </row>
    <row r="910" spans="1:22" x14ac:dyDescent="0.25">
      <c r="A910" s="2"/>
      <c r="G910" s="2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V910" s="2"/>
    </row>
    <row r="911" spans="1:22" x14ac:dyDescent="0.25">
      <c r="A911" s="2"/>
      <c r="G911" s="2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V911" s="2"/>
    </row>
    <row r="912" spans="1:22" x14ac:dyDescent="0.25">
      <c r="A912" s="2"/>
      <c r="G912" s="2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V912" s="2"/>
    </row>
    <row r="913" spans="1:22" x14ac:dyDescent="0.25">
      <c r="A913" s="2"/>
      <c r="G913" s="2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V913" s="2"/>
    </row>
    <row r="914" spans="1:22" x14ac:dyDescent="0.25">
      <c r="A914" s="2"/>
      <c r="G914" s="2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V914" s="2"/>
    </row>
    <row r="915" spans="1:22" x14ac:dyDescent="0.25">
      <c r="A915" s="2"/>
      <c r="G915" s="2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V915" s="2"/>
    </row>
    <row r="916" spans="1:22" x14ac:dyDescent="0.25">
      <c r="A916" s="2"/>
      <c r="G916" s="2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V916" s="2"/>
    </row>
    <row r="917" spans="1:22" x14ac:dyDescent="0.25">
      <c r="A917" s="2"/>
      <c r="G917" s="2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V917" s="2"/>
    </row>
    <row r="918" spans="1:22" x14ac:dyDescent="0.25">
      <c r="A918" s="2"/>
      <c r="G918" s="2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V918" s="2"/>
    </row>
    <row r="919" spans="1:22" x14ac:dyDescent="0.25">
      <c r="A919" s="2"/>
      <c r="G919" s="2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V919" s="2"/>
    </row>
    <row r="920" spans="1:22" x14ac:dyDescent="0.25">
      <c r="A920" s="2"/>
      <c r="G920" s="2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V920" s="2"/>
    </row>
    <row r="921" spans="1:22" x14ac:dyDescent="0.25">
      <c r="A921" s="2"/>
      <c r="G921" s="2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V921" s="2"/>
    </row>
    <row r="922" spans="1:22" x14ac:dyDescent="0.25">
      <c r="A922" s="2"/>
      <c r="G922" s="2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V922" s="2"/>
    </row>
    <row r="923" spans="1:22" x14ac:dyDescent="0.25">
      <c r="A923" s="2"/>
      <c r="G923" s="2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V923" s="2"/>
    </row>
    <row r="924" spans="1:22" x14ac:dyDescent="0.25">
      <c r="A924" s="2"/>
      <c r="G924" s="2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V924" s="2"/>
    </row>
    <row r="925" spans="1:22" x14ac:dyDescent="0.25">
      <c r="A925" s="2"/>
      <c r="G925" s="2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V925" s="2"/>
    </row>
    <row r="926" spans="1:22" x14ac:dyDescent="0.25">
      <c r="A926" s="2"/>
      <c r="G926" s="2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V926" s="2"/>
    </row>
    <row r="927" spans="1:22" x14ac:dyDescent="0.25">
      <c r="A927" s="2"/>
      <c r="G927" s="2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V927" s="2"/>
    </row>
    <row r="928" spans="1:22" x14ac:dyDescent="0.25">
      <c r="A928" s="2"/>
      <c r="G928" s="2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V928" s="2"/>
    </row>
    <row r="929" spans="1:22" x14ac:dyDescent="0.25">
      <c r="A929" s="2"/>
      <c r="G929" s="2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V929" s="2"/>
    </row>
    <row r="930" spans="1:22" x14ac:dyDescent="0.25">
      <c r="A930" s="2"/>
      <c r="G930" s="2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V930" s="2"/>
    </row>
    <row r="931" spans="1:22" x14ac:dyDescent="0.25">
      <c r="A931" s="2"/>
      <c r="G931" s="2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V931" s="2"/>
    </row>
    <row r="932" spans="1:22" x14ac:dyDescent="0.25">
      <c r="A932" s="2"/>
      <c r="G932" s="2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V932" s="2"/>
    </row>
    <row r="933" spans="1:22" x14ac:dyDescent="0.25">
      <c r="A933" s="2"/>
      <c r="G933" s="2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V933" s="2"/>
    </row>
    <row r="934" spans="1:22" x14ac:dyDescent="0.25">
      <c r="A934" s="2"/>
      <c r="G934" s="2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V934" s="2"/>
    </row>
    <row r="935" spans="1:22" x14ac:dyDescent="0.25">
      <c r="A935" s="2"/>
      <c r="G935" s="2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V935" s="2"/>
    </row>
    <row r="936" spans="1:22" x14ac:dyDescent="0.25">
      <c r="A936" s="2"/>
      <c r="G936" s="2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V936" s="2"/>
    </row>
    <row r="937" spans="1:22" x14ac:dyDescent="0.25">
      <c r="A937" s="2"/>
      <c r="G937" s="2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V937" s="2"/>
    </row>
    <row r="938" spans="1:22" x14ac:dyDescent="0.25">
      <c r="A938" s="2"/>
      <c r="G938" s="2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V938" s="2"/>
    </row>
    <row r="939" spans="1:22" x14ac:dyDescent="0.25">
      <c r="A939" s="2"/>
      <c r="G939" s="2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V939" s="2"/>
    </row>
    <row r="940" spans="1:22" x14ac:dyDescent="0.25">
      <c r="A940" s="2"/>
      <c r="G940" s="2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V940" s="2"/>
    </row>
    <row r="941" spans="1:22" x14ac:dyDescent="0.25">
      <c r="A941" s="2"/>
      <c r="G941" s="2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V941" s="2"/>
    </row>
    <row r="942" spans="1:22" x14ac:dyDescent="0.25">
      <c r="A942" s="2"/>
      <c r="G942" s="2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V942" s="2"/>
    </row>
    <row r="943" spans="1:22" x14ac:dyDescent="0.25">
      <c r="A943" s="2"/>
      <c r="G943" s="2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V943" s="2"/>
    </row>
    <row r="944" spans="1:22" x14ac:dyDescent="0.25">
      <c r="A944" s="2"/>
      <c r="G944" s="2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V944" s="2"/>
    </row>
    <row r="945" spans="1:22" x14ac:dyDescent="0.25">
      <c r="A945" s="2"/>
      <c r="G945" s="2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V945" s="2"/>
    </row>
    <row r="946" spans="1:22" x14ac:dyDescent="0.25">
      <c r="A946" s="2"/>
      <c r="G946" s="2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V946" s="2"/>
    </row>
    <row r="947" spans="1:22" x14ac:dyDescent="0.25">
      <c r="A947" s="2"/>
      <c r="G947" s="2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V947" s="2"/>
    </row>
    <row r="948" spans="1:22" x14ac:dyDescent="0.25">
      <c r="A948" s="2"/>
      <c r="G948" s="2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V948" s="2"/>
    </row>
    <row r="949" spans="1:22" x14ac:dyDescent="0.25">
      <c r="A949" s="2"/>
      <c r="G949" s="2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V949" s="2"/>
    </row>
    <row r="950" spans="1:22" x14ac:dyDescent="0.25">
      <c r="A950" s="2"/>
      <c r="G950" s="2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V950" s="2"/>
    </row>
    <row r="951" spans="1:22" x14ac:dyDescent="0.25">
      <c r="A951" s="2"/>
      <c r="G951" s="2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V951" s="2"/>
    </row>
    <row r="952" spans="1:22" x14ac:dyDescent="0.25">
      <c r="A952" s="2"/>
      <c r="G952" s="2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V952" s="2"/>
    </row>
    <row r="953" spans="1:22" x14ac:dyDescent="0.25">
      <c r="A953" s="2"/>
      <c r="G953" s="2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V953" s="2"/>
    </row>
    <row r="954" spans="1:22" x14ac:dyDescent="0.25">
      <c r="A954" s="2"/>
      <c r="G954" s="2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V954" s="2"/>
    </row>
    <row r="955" spans="1:22" x14ac:dyDescent="0.25">
      <c r="A955" s="2"/>
      <c r="G955" s="2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V955" s="2"/>
    </row>
    <row r="956" spans="1:22" x14ac:dyDescent="0.25">
      <c r="A956" s="2"/>
      <c r="G956" s="2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V956" s="2"/>
    </row>
    <row r="957" spans="1:22" x14ac:dyDescent="0.25">
      <c r="A957" s="2"/>
      <c r="G957" s="2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</row>
    <row r="958" spans="1:22" x14ac:dyDescent="0.25">
      <c r="A958" s="2"/>
      <c r="G958" s="2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</row>
    <row r="959" spans="1:22" x14ac:dyDescent="0.25">
      <c r="A959" s="2"/>
      <c r="G959" s="2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</row>
    <row r="960" spans="1:22" x14ac:dyDescent="0.25">
      <c r="A960" s="2"/>
      <c r="G960" s="2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</row>
    <row r="961" spans="1:19" x14ac:dyDescent="0.25">
      <c r="A961" s="2"/>
      <c r="G961" s="2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</row>
  </sheetData>
  <mergeCells count="24">
    <mergeCell ref="N34:O34"/>
    <mergeCell ref="B23:C23"/>
    <mergeCell ref="A8:A9"/>
    <mergeCell ref="B8:B9"/>
    <mergeCell ref="C8:C9"/>
    <mergeCell ref="B18:C18"/>
    <mergeCell ref="B21:C21"/>
    <mergeCell ref="D8:G8"/>
    <mergeCell ref="H8:H9"/>
    <mergeCell ref="I8:I9"/>
    <mergeCell ref="N28:O28"/>
    <mergeCell ref="N33:O33"/>
    <mergeCell ref="A2:T2"/>
    <mergeCell ref="A3:T3"/>
    <mergeCell ref="A4:T4"/>
    <mergeCell ref="A5:T5"/>
    <mergeCell ref="A6:T6"/>
    <mergeCell ref="B7:T7"/>
    <mergeCell ref="K8:N8"/>
    <mergeCell ref="P8:R8"/>
    <mergeCell ref="S8:U8"/>
    <mergeCell ref="B24:C24"/>
    <mergeCell ref="E24:F24"/>
    <mergeCell ref="S24:T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964"/>
  <sheetViews>
    <sheetView topLeftCell="A16" zoomScale="70" zoomScaleNormal="70" workbookViewId="0">
      <selection activeCell="H22" sqref="H22"/>
    </sheetView>
  </sheetViews>
  <sheetFormatPr defaultRowHeight="12.75" x14ac:dyDescent="0.25"/>
  <cols>
    <col min="1" max="1" width="4.85546875" style="52" customWidth="1"/>
    <col min="2" max="2" width="20" style="2" customWidth="1"/>
    <col min="3" max="3" width="41.28515625" style="2" customWidth="1"/>
    <col min="4" max="7" width="6.5703125" style="52" customWidth="1"/>
    <col min="8" max="8" width="21.42578125" style="2" customWidth="1"/>
    <col min="9" max="9" width="19.85546875" style="2" customWidth="1"/>
    <col min="10" max="10" width="19.5703125" style="2" customWidth="1"/>
    <col min="11" max="11" width="15.7109375" style="2" customWidth="1"/>
    <col min="12" max="12" width="22.5703125" style="2" customWidth="1"/>
    <col min="13" max="13" width="18" style="2" customWidth="1"/>
    <col min="14" max="16" width="5.85546875" style="2" customWidth="1"/>
    <col min="17" max="18" width="6.85546875" style="2" customWidth="1"/>
    <col min="19" max="19" width="14.5703125" style="2" customWidth="1"/>
    <col min="20" max="20" width="12.7109375" style="1" customWidth="1"/>
    <col min="21" max="21" width="9.140625" style="2"/>
    <col min="22" max="22" width="15.28515625" style="2" customWidth="1"/>
    <col min="23" max="23" width="17" style="2" customWidth="1"/>
    <col min="24" max="16384" width="9.140625" style="2"/>
  </cols>
  <sheetData>
    <row r="2" spans="1:23" ht="15.75" x14ac:dyDescent="0.25">
      <c r="A2" s="529" t="s">
        <v>0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</row>
    <row r="3" spans="1:23" ht="15.75" x14ac:dyDescent="0.25">
      <c r="A3" s="529" t="s">
        <v>2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</row>
    <row r="4" spans="1:23" ht="15.75" x14ac:dyDescent="0.25">
      <c r="A4" s="529" t="s">
        <v>38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</row>
    <row r="5" spans="1:23" ht="15" customHeight="1" x14ac:dyDescent="0.25">
      <c r="A5" s="530" t="s">
        <v>84</v>
      </c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  <c r="S5" s="530"/>
    </row>
    <row r="6" spans="1:23" s="1" customFormat="1" x14ac:dyDescent="0.25">
      <c r="A6" s="52"/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  <c r="M6" s="531"/>
      <c r="N6" s="531"/>
      <c r="O6" s="531"/>
      <c r="P6" s="531"/>
      <c r="Q6" s="531"/>
      <c r="R6" s="531"/>
      <c r="S6" s="217"/>
      <c r="T6" s="1">
        <v>1</v>
      </c>
    </row>
    <row r="7" spans="1:23" s="1" customFormat="1" ht="18" customHeight="1" x14ac:dyDescent="0.25">
      <c r="A7" s="520" t="s">
        <v>19</v>
      </c>
      <c r="B7" s="522" t="s">
        <v>39</v>
      </c>
      <c r="C7" s="524" t="s">
        <v>13</v>
      </c>
      <c r="D7" s="507" t="s">
        <v>14</v>
      </c>
      <c r="E7" s="508"/>
      <c r="F7" s="508"/>
      <c r="G7" s="509"/>
      <c r="H7" s="524" t="s">
        <v>3</v>
      </c>
      <c r="I7" s="524" t="s">
        <v>4</v>
      </c>
      <c r="J7" s="4" t="s">
        <v>5</v>
      </c>
      <c r="K7" s="507" t="s">
        <v>6</v>
      </c>
      <c r="L7" s="509"/>
      <c r="M7" s="3" t="s">
        <v>7</v>
      </c>
      <c r="N7" s="507" t="s">
        <v>26</v>
      </c>
      <c r="O7" s="508"/>
      <c r="P7" s="508"/>
      <c r="Q7" s="507" t="s">
        <v>8</v>
      </c>
      <c r="R7" s="508"/>
      <c r="S7" s="509"/>
    </row>
    <row r="8" spans="1:23" s="1" customFormat="1" ht="27.75" customHeight="1" x14ac:dyDescent="0.25">
      <c r="A8" s="521"/>
      <c r="B8" s="523"/>
      <c r="C8" s="525"/>
      <c r="D8" s="3" t="s">
        <v>15</v>
      </c>
      <c r="E8" s="3" t="s">
        <v>16</v>
      </c>
      <c r="F8" s="3" t="s">
        <v>17</v>
      </c>
      <c r="G8" s="5" t="s">
        <v>18</v>
      </c>
      <c r="H8" s="525"/>
      <c r="I8" s="525"/>
      <c r="J8" s="4"/>
      <c r="K8" s="4" t="s">
        <v>9</v>
      </c>
      <c r="L8" s="3" t="s">
        <v>12</v>
      </c>
      <c r="M8" s="3"/>
      <c r="N8" s="71" t="s">
        <v>22</v>
      </c>
      <c r="O8" s="91" t="s">
        <v>27</v>
      </c>
      <c r="P8" s="120" t="s">
        <v>43</v>
      </c>
      <c r="Q8" s="4" t="s">
        <v>29</v>
      </c>
      <c r="R8" s="4" t="s">
        <v>30</v>
      </c>
      <c r="S8" s="83" t="s">
        <v>8</v>
      </c>
    </row>
    <row r="9" spans="1:23" s="1" customFormat="1" ht="14.25" customHeight="1" x14ac:dyDescent="0.25">
      <c r="A9" s="34"/>
      <c r="B9" s="53"/>
      <c r="C9" s="9"/>
      <c r="D9" s="67"/>
      <c r="E9" s="67"/>
      <c r="F9" s="67"/>
      <c r="G9" s="10"/>
      <c r="H9" s="10"/>
      <c r="I9" s="10"/>
      <c r="J9" s="10"/>
      <c r="K9" s="11"/>
      <c r="L9" s="73"/>
      <c r="M9" s="12"/>
      <c r="N9" s="12"/>
      <c r="O9" s="92"/>
      <c r="P9" s="12"/>
      <c r="Q9" s="12"/>
      <c r="R9" s="13"/>
      <c r="S9" s="86"/>
      <c r="V9" s="1" t="s">
        <v>23</v>
      </c>
      <c r="W9" s="1" t="s">
        <v>25</v>
      </c>
    </row>
    <row r="10" spans="1:23" s="1" customFormat="1" ht="87.75" customHeight="1" x14ac:dyDescent="0.25">
      <c r="A10" s="124">
        <v>1</v>
      </c>
      <c r="B10" s="56" t="s">
        <v>35</v>
      </c>
      <c r="C10" s="125" t="s">
        <v>34</v>
      </c>
      <c r="D10" s="126"/>
      <c r="E10" s="126">
        <v>1</v>
      </c>
      <c r="F10" s="126"/>
      <c r="G10" s="127"/>
      <c r="H10" s="128">
        <v>28500000000</v>
      </c>
      <c r="I10" s="128">
        <v>28445380000</v>
      </c>
      <c r="J10" s="129">
        <v>27555996000</v>
      </c>
      <c r="K10" s="125" t="s">
        <v>60</v>
      </c>
      <c r="L10" s="125" t="s">
        <v>61</v>
      </c>
      <c r="M10" s="130">
        <f>H10-J10</f>
        <v>944004000</v>
      </c>
      <c r="N10" s="131"/>
      <c r="O10" s="132"/>
      <c r="P10" s="131">
        <v>1</v>
      </c>
      <c r="Q10" s="133"/>
      <c r="R10" s="152">
        <v>1</v>
      </c>
      <c r="S10" s="127" t="s">
        <v>72</v>
      </c>
      <c r="U10" s="1" t="s">
        <v>24</v>
      </c>
      <c r="V10" s="57">
        <f>SUM(J10:J10)</f>
        <v>27555996000</v>
      </c>
      <c r="W10" s="57">
        <f>M10:M10</f>
        <v>944004000</v>
      </c>
    </row>
    <row r="11" spans="1:23" s="1" customFormat="1" ht="75.75" customHeight="1" x14ac:dyDescent="0.25">
      <c r="A11" s="135"/>
      <c r="B11" s="56"/>
      <c r="C11" s="136" t="s">
        <v>37</v>
      </c>
      <c r="D11" s="137"/>
      <c r="E11" s="137">
        <v>1</v>
      </c>
      <c r="F11" s="137"/>
      <c r="G11" s="138"/>
      <c r="H11" s="139">
        <v>9000000000</v>
      </c>
      <c r="I11" s="139">
        <v>8983660000</v>
      </c>
      <c r="J11" s="140">
        <v>8660461000</v>
      </c>
      <c r="K11" s="136" t="s">
        <v>62</v>
      </c>
      <c r="L11" s="136" t="s">
        <v>63</v>
      </c>
      <c r="M11" s="130">
        <f>H11-J11</f>
        <v>339539000</v>
      </c>
      <c r="N11" s="132"/>
      <c r="O11" s="132"/>
      <c r="P11" s="132">
        <v>1</v>
      </c>
      <c r="Q11" s="141"/>
      <c r="R11" s="216">
        <v>1</v>
      </c>
      <c r="S11" s="127" t="s">
        <v>71</v>
      </c>
      <c r="V11" s="57"/>
      <c r="W11" s="57"/>
    </row>
    <row r="12" spans="1:23" s="66" customFormat="1" ht="74.25" customHeight="1" x14ac:dyDescent="0.25">
      <c r="A12" s="143"/>
      <c r="B12" s="144"/>
      <c r="C12" s="136" t="s">
        <v>41</v>
      </c>
      <c r="D12" s="137"/>
      <c r="E12" s="137">
        <v>1</v>
      </c>
      <c r="F12" s="137"/>
      <c r="G12" s="143"/>
      <c r="H12" s="145">
        <v>13500000000</v>
      </c>
      <c r="I12" s="145">
        <v>13482170000</v>
      </c>
      <c r="J12" s="146"/>
      <c r="K12" s="147"/>
      <c r="L12" s="147"/>
      <c r="M12" s="130"/>
      <c r="N12" s="132"/>
      <c r="O12" s="132"/>
      <c r="P12" s="132">
        <v>1</v>
      </c>
      <c r="Q12" s="132">
        <v>1</v>
      </c>
      <c r="R12" s="147"/>
      <c r="S12" s="138" t="s">
        <v>50</v>
      </c>
    </row>
    <row r="13" spans="1:23" s="66" customFormat="1" ht="74.25" customHeight="1" x14ac:dyDescent="0.25">
      <c r="A13" s="143"/>
      <c r="B13" s="144"/>
      <c r="C13" s="136" t="s">
        <v>42</v>
      </c>
      <c r="D13" s="137"/>
      <c r="E13" s="137">
        <v>1</v>
      </c>
      <c r="F13" s="137"/>
      <c r="G13" s="143"/>
      <c r="H13" s="145">
        <v>4500000000</v>
      </c>
      <c r="I13" s="145">
        <v>4497800000</v>
      </c>
      <c r="J13" s="146"/>
      <c r="K13" s="147"/>
      <c r="L13" s="147"/>
      <c r="M13" s="130"/>
      <c r="N13" s="132"/>
      <c r="O13" s="132"/>
      <c r="P13" s="132">
        <v>1</v>
      </c>
      <c r="Q13" s="132">
        <v>1</v>
      </c>
      <c r="R13" s="147"/>
      <c r="S13" s="138" t="s">
        <v>77</v>
      </c>
    </row>
    <row r="14" spans="1:23" s="66" customFormat="1" ht="74.25" customHeight="1" x14ac:dyDescent="0.25">
      <c r="A14" s="143"/>
      <c r="B14" s="144"/>
      <c r="C14" s="136" t="s">
        <v>44</v>
      </c>
      <c r="D14" s="137"/>
      <c r="E14" s="137"/>
      <c r="F14" s="137">
        <v>1</v>
      </c>
      <c r="G14" s="143"/>
      <c r="H14" s="145">
        <v>450000000</v>
      </c>
      <c r="I14" s="145">
        <v>449870000</v>
      </c>
      <c r="J14" s="146"/>
      <c r="K14" s="147"/>
      <c r="L14" s="147"/>
      <c r="M14" s="130"/>
      <c r="N14" s="132"/>
      <c r="O14" s="132"/>
      <c r="P14" s="132">
        <v>1</v>
      </c>
      <c r="Q14" s="132">
        <v>1</v>
      </c>
      <c r="R14" s="147"/>
      <c r="S14" s="138" t="s">
        <v>73</v>
      </c>
    </row>
    <row r="15" spans="1:23" s="66" customFormat="1" ht="84" customHeight="1" x14ac:dyDescent="0.25">
      <c r="A15" s="143"/>
      <c r="B15" s="144"/>
      <c r="C15" s="136" t="s">
        <v>48</v>
      </c>
      <c r="D15" s="137"/>
      <c r="E15" s="137"/>
      <c r="F15" s="137">
        <v>1</v>
      </c>
      <c r="G15" s="143"/>
      <c r="H15" s="145">
        <v>130000000</v>
      </c>
      <c r="I15" s="145">
        <v>129990000</v>
      </c>
      <c r="J15" s="146">
        <v>129600000</v>
      </c>
      <c r="K15" s="147" t="s">
        <v>74</v>
      </c>
      <c r="L15" s="147" t="s">
        <v>75</v>
      </c>
      <c r="M15" s="130">
        <f t="shared" ref="M15" si="0">H15-J15</f>
        <v>400000</v>
      </c>
      <c r="N15" s="132">
        <v>1</v>
      </c>
      <c r="O15" s="132"/>
      <c r="P15" s="132"/>
      <c r="Q15" s="132"/>
      <c r="R15" s="147">
        <v>1</v>
      </c>
      <c r="S15" s="138" t="s">
        <v>76</v>
      </c>
    </row>
    <row r="16" spans="1:23" s="66" customFormat="1" ht="67.5" customHeight="1" x14ac:dyDescent="0.25">
      <c r="A16" s="143"/>
      <c r="B16" s="144"/>
      <c r="C16" s="136" t="s">
        <v>51</v>
      </c>
      <c r="D16" s="137"/>
      <c r="E16" s="137">
        <v>1</v>
      </c>
      <c r="F16" s="137"/>
      <c r="G16" s="143"/>
      <c r="H16" s="145">
        <v>2500000000</v>
      </c>
      <c r="I16" s="145">
        <v>2500000000</v>
      </c>
      <c r="J16" s="146"/>
      <c r="K16" s="147"/>
      <c r="L16" s="147"/>
      <c r="M16" s="148"/>
      <c r="N16" s="132">
        <v>1</v>
      </c>
      <c r="O16" s="132"/>
      <c r="P16" s="132"/>
      <c r="Q16" s="132">
        <v>1</v>
      </c>
      <c r="R16" s="138"/>
      <c r="S16" s="138" t="s">
        <v>82</v>
      </c>
    </row>
    <row r="17" spans="1:20" s="66" customFormat="1" ht="47.25" x14ac:dyDescent="0.25">
      <c r="A17" s="143"/>
      <c r="B17" s="144"/>
      <c r="C17" s="136" t="s">
        <v>52</v>
      </c>
      <c r="D17" s="137"/>
      <c r="E17" s="137"/>
      <c r="F17" s="137">
        <v>1</v>
      </c>
      <c r="G17" s="143"/>
      <c r="H17" s="145">
        <v>130000000</v>
      </c>
      <c r="I17" s="145">
        <v>129990000</v>
      </c>
      <c r="J17" s="146"/>
      <c r="K17" s="147"/>
      <c r="L17" s="147"/>
      <c r="M17" s="148"/>
      <c r="N17" s="132">
        <v>1</v>
      </c>
      <c r="O17" s="132"/>
      <c r="P17" s="132"/>
      <c r="Q17" s="132">
        <v>1</v>
      </c>
      <c r="R17" s="138"/>
      <c r="S17" s="138" t="s">
        <v>49</v>
      </c>
    </row>
    <row r="18" spans="1:20" s="66" customFormat="1" ht="47.25" x14ac:dyDescent="0.25">
      <c r="A18" s="143"/>
      <c r="B18" s="144"/>
      <c r="C18" s="136" t="s">
        <v>53</v>
      </c>
      <c r="D18" s="137"/>
      <c r="E18" s="137"/>
      <c r="F18" s="137">
        <v>1</v>
      </c>
      <c r="G18" s="143"/>
      <c r="H18" s="145">
        <v>130000000</v>
      </c>
      <c r="I18" s="145">
        <v>129990000</v>
      </c>
      <c r="J18" s="146"/>
      <c r="K18" s="147"/>
      <c r="L18" s="147"/>
      <c r="M18" s="148"/>
      <c r="N18" s="132">
        <v>1</v>
      </c>
      <c r="O18" s="132"/>
      <c r="P18" s="132"/>
      <c r="Q18" s="132">
        <v>1</v>
      </c>
      <c r="R18" s="138"/>
      <c r="S18" s="138" t="s">
        <v>76</v>
      </c>
    </row>
    <row r="19" spans="1:20" s="66" customFormat="1" ht="63" x14ac:dyDescent="0.25">
      <c r="A19" s="143"/>
      <c r="B19" s="144"/>
      <c r="C19" s="136" t="s">
        <v>54</v>
      </c>
      <c r="D19" s="137"/>
      <c r="E19" s="137"/>
      <c r="F19" s="137">
        <v>1</v>
      </c>
      <c r="G19" s="143"/>
      <c r="H19" s="145">
        <v>130000000</v>
      </c>
      <c r="I19" s="145">
        <v>129990000</v>
      </c>
      <c r="J19" s="146"/>
      <c r="K19" s="147"/>
      <c r="L19" s="147"/>
      <c r="M19" s="148"/>
      <c r="N19" s="132">
        <v>1</v>
      </c>
      <c r="O19" s="132"/>
      <c r="P19" s="132"/>
      <c r="Q19" s="132">
        <v>1</v>
      </c>
      <c r="R19" s="138"/>
      <c r="S19" s="138" t="s">
        <v>83</v>
      </c>
    </row>
    <row r="20" spans="1:20" s="1" customFormat="1" ht="15.75" x14ac:dyDescent="0.25">
      <c r="A20" s="124"/>
      <c r="B20" s="149"/>
      <c r="C20" s="125"/>
      <c r="D20" s="126"/>
      <c r="E20" s="126"/>
      <c r="F20" s="126"/>
      <c r="G20" s="150"/>
      <c r="H20" s="151"/>
      <c r="I20" s="151"/>
      <c r="J20" s="152"/>
      <c r="K20" s="152"/>
      <c r="L20" s="152"/>
      <c r="M20" s="153">
        <f t="shared" ref="M20" si="1">I20-J20</f>
        <v>0</v>
      </c>
      <c r="N20" s="153"/>
      <c r="O20" s="154"/>
      <c r="P20" s="153"/>
      <c r="Q20" s="153"/>
      <c r="R20" s="127"/>
      <c r="S20" s="127"/>
    </row>
    <row r="21" spans="1:20" s="1" customFormat="1" ht="15.75" x14ac:dyDescent="0.25">
      <c r="A21" s="155"/>
      <c r="B21" s="512" t="s">
        <v>20</v>
      </c>
      <c r="C21" s="513"/>
      <c r="D21" s="155">
        <f t="shared" ref="D21:N21" si="2">SUM(D10:D20)</f>
        <v>0</v>
      </c>
      <c r="E21" s="155">
        <f t="shared" si="2"/>
        <v>5</v>
      </c>
      <c r="F21" s="155">
        <f t="shared" si="2"/>
        <v>5</v>
      </c>
      <c r="G21" s="155">
        <f t="shared" si="2"/>
        <v>0</v>
      </c>
      <c r="H21" s="156">
        <f t="shared" si="2"/>
        <v>58970000000</v>
      </c>
      <c r="I21" s="156">
        <f t="shared" si="2"/>
        <v>58878840000</v>
      </c>
      <c r="J21" s="157">
        <f t="shared" si="2"/>
        <v>36346057000</v>
      </c>
      <c r="K21" s="158">
        <f t="shared" si="2"/>
        <v>0</v>
      </c>
      <c r="L21" s="158">
        <f t="shared" si="2"/>
        <v>0</v>
      </c>
      <c r="M21" s="159">
        <f t="shared" si="2"/>
        <v>1283943000</v>
      </c>
      <c r="N21" s="157">
        <f t="shared" si="2"/>
        <v>5</v>
      </c>
      <c r="O21" s="160"/>
      <c r="P21" s="157">
        <f>SUM(P10:P20)</f>
        <v>5</v>
      </c>
      <c r="Q21" s="161">
        <f>SUM(Q10:Q20)</f>
        <v>7</v>
      </c>
      <c r="R21" s="158">
        <f>SUM(R10:R20)</f>
        <v>3</v>
      </c>
      <c r="S21" s="158">
        <f>SUM(S10:S20)</f>
        <v>0</v>
      </c>
    </row>
    <row r="22" spans="1:20" s="1" customFormat="1" ht="31.5" x14ac:dyDescent="0.25">
      <c r="A22" s="124">
        <v>2</v>
      </c>
      <c r="B22" s="162" t="s">
        <v>68</v>
      </c>
      <c r="C22" s="163" t="s">
        <v>69</v>
      </c>
      <c r="D22" s="134">
        <v>1</v>
      </c>
      <c r="E22" s="134"/>
      <c r="F22" s="134"/>
      <c r="G22" s="134"/>
      <c r="H22" s="164">
        <v>563682000</v>
      </c>
      <c r="I22" s="164">
        <v>560862500</v>
      </c>
      <c r="J22" s="165"/>
      <c r="K22" s="152"/>
      <c r="L22" s="152"/>
      <c r="M22" s="153"/>
      <c r="N22" s="153">
        <v>1</v>
      </c>
      <c r="O22" s="154"/>
      <c r="P22" s="153"/>
      <c r="Q22" s="153">
        <v>1</v>
      </c>
      <c r="R22" s="127"/>
      <c r="S22" s="127" t="s">
        <v>81</v>
      </c>
    </row>
    <row r="23" spans="1:20" s="1" customFormat="1" ht="15.75" x14ac:dyDescent="0.25">
      <c r="A23" s="124"/>
      <c r="B23" s="162"/>
      <c r="C23" s="163"/>
      <c r="D23" s="134"/>
      <c r="E23" s="134"/>
      <c r="F23" s="134"/>
      <c r="G23" s="134"/>
      <c r="H23" s="164"/>
      <c r="I23" s="164"/>
      <c r="J23" s="165"/>
      <c r="K23" s="166"/>
      <c r="L23" s="166"/>
      <c r="M23" s="153"/>
      <c r="N23" s="153"/>
      <c r="O23" s="154"/>
      <c r="P23" s="153"/>
      <c r="Q23" s="153"/>
      <c r="R23" s="127"/>
      <c r="S23" s="127"/>
    </row>
    <row r="24" spans="1:20" s="1" customFormat="1" ht="15.75" x14ac:dyDescent="0.25">
      <c r="A24" s="155"/>
      <c r="B24" s="512" t="s">
        <v>20</v>
      </c>
      <c r="C24" s="513"/>
      <c r="D24" s="155">
        <f t="shared" ref="D24:N24" si="3">SUM(D22:D23)</f>
        <v>1</v>
      </c>
      <c r="E24" s="155">
        <f t="shared" si="3"/>
        <v>0</v>
      </c>
      <c r="F24" s="155">
        <f t="shared" si="3"/>
        <v>0</v>
      </c>
      <c r="G24" s="155">
        <f t="shared" si="3"/>
        <v>0</v>
      </c>
      <c r="H24" s="157">
        <f t="shared" si="3"/>
        <v>563682000</v>
      </c>
      <c r="I24" s="157">
        <f>SUM(I22:I23)</f>
        <v>560862500</v>
      </c>
      <c r="J24" s="157">
        <f t="shared" si="3"/>
        <v>0</v>
      </c>
      <c r="K24" s="158">
        <f t="shared" si="3"/>
        <v>0</v>
      </c>
      <c r="L24" s="158">
        <f t="shared" si="3"/>
        <v>0</v>
      </c>
      <c r="M24" s="157">
        <f t="shared" si="3"/>
        <v>0</v>
      </c>
      <c r="N24" s="158">
        <f t="shared" si="3"/>
        <v>1</v>
      </c>
      <c r="O24" s="167"/>
      <c r="P24" s="158">
        <f>SUM(P22:P23)</f>
        <v>0</v>
      </c>
      <c r="Q24" s="161">
        <f>SUM(Q22:Q23)</f>
        <v>1</v>
      </c>
      <c r="R24" s="158">
        <f>SUM(R22:R23)</f>
        <v>0</v>
      </c>
      <c r="S24" s="158">
        <f>SUM(S22:S23)</f>
        <v>0</v>
      </c>
    </row>
    <row r="25" spans="1:20" ht="15.75" x14ac:dyDescent="0.25">
      <c r="A25" s="135"/>
      <c r="B25" s="168"/>
      <c r="C25" s="162"/>
      <c r="D25" s="142"/>
      <c r="E25" s="142"/>
      <c r="F25" s="142"/>
      <c r="G25" s="169"/>
      <c r="H25" s="170"/>
      <c r="I25" s="171"/>
      <c r="J25" s="172"/>
      <c r="K25" s="171"/>
      <c r="L25" s="173"/>
      <c r="M25" s="173"/>
      <c r="N25" s="173"/>
      <c r="O25" s="173"/>
      <c r="P25" s="173"/>
      <c r="Q25" s="173"/>
      <c r="R25" s="135"/>
      <c r="S25" s="143"/>
      <c r="T25" s="2"/>
    </row>
    <row r="26" spans="1:20" ht="15.75" x14ac:dyDescent="0.25">
      <c r="A26" s="174"/>
      <c r="B26" s="536" t="s">
        <v>21</v>
      </c>
      <c r="C26" s="537"/>
      <c r="D26" s="175">
        <f>D24+D21</f>
        <v>1</v>
      </c>
      <c r="E26" s="175">
        <f t="shared" ref="E26:S26" si="4">E24+E21</f>
        <v>5</v>
      </c>
      <c r="F26" s="175">
        <f t="shared" si="4"/>
        <v>5</v>
      </c>
      <c r="G26" s="175">
        <f t="shared" si="4"/>
        <v>0</v>
      </c>
      <c r="H26" s="175">
        <f>H24+H21</f>
        <v>59533682000</v>
      </c>
      <c r="I26" s="175">
        <f>I24+I21</f>
        <v>59439702500</v>
      </c>
      <c r="J26" s="175">
        <f>J24+J21</f>
        <v>36346057000</v>
      </c>
      <c r="K26" s="175">
        <f t="shared" si="4"/>
        <v>0</v>
      </c>
      <c r="L26" s="175">
        <f t="shared" si="4"/>
        <v>0</v>
      </c>
      <c r="M26" s="175">
        <f>M24+M21</f>
        <v>1283943000</v>
      </c>
      <c r="N26" s="175">
        <f t="shared" si="4"/>
        <v>6</v>
      </c>
      <c r="O26" s="175">
        <f t="shared" si="4"/>
        <v>0</v>
      </c>
      <c r="P26" s="175">
        <f t="shared" si="4"/>
        <v>5</v>
      </c>
      <c r="Q26" s="175">
        <f t="shared" si="4"/>
        <v>8</v>
      </c>
      <c r="R26" s="175">
        <f t="shared" si="4"/>
        <v>3</v>
      </c>
      <c r="S26" s="175">
        <f t="shared" si="4"/>
        <v>0</v>
      </c>
      <c r="T26" s="2"/>
    </row>
    <row r="27" spans="1:20" ht="15.75" x14ac:dyDescent="0.25">
      <c r="A27" s="174"/>
      <c r="B27" s="578" t="s">
        <v>28</v>
      </c>
      <c r="C27" s="579"/>
      <c r="D27" s="176"/>
      <c r="E27" s="538">
        <f>D26+E26+F26+G26</f>
        <v>11</v>
      </c>
      <c r="F27" s="538"/>
      <c r="G27" s="177"/>
      <c r="H27" s="178"/>
      <c r="I27" s="178" t="s">
        <v>70</v>
      </c>
      <c r="J27" s="179"/>
      <c r="K27" s="178"/>
      <c r="L27" s="180"/>
      <c r="M27" s="180"/>
      <c r="N27" s="181"/>
      <c r="O27" s="182">
        <f>N26+O26+P26</f>
        <v>11</v>
      </c>
      <c r="P27" s="183"/>
      <c r="Q27" s="510">
        <f>Q26+R26</f>
        <v>11</v>
      </c>
      <c r="R27" s="511"/>
      <c r="S27" s="87"/>
      <c r="T27" s="2"/>
    </row>
    <row r="28" spans="1:20" ht="15.75" x14ac:dyDescent="0.25">
      <c r="A28" s="184"/>
      <c r="B28" s="185"/>
      <c r="C28" s="186"/>
      <c r="D28" s="187"/>
      <c r="E28" s="187"/>
      <c r="F28" s="187"/>
      <c r="G28" s="188"/>
      <c r="H28" s="189"/>
      <c r="I28" s="189"/>
      <c r="J28" s="190"/>
      <c r="K28" s="190"/>
      <c r="L28" s="191"/>
      <c r="M28" s="191"/>
      <c r="N28" s="191"/>
      <c r="O28" s="191"/>
      <c r="P28" s="191"/>
      <c r="Q28" s="191"/>
      <c r="R28" s="187"/>
      <c r="S28" s="187"/>
      <c r="T28" s="2"/>
    </row>
    <row r="29" spans="1:20" ht="15.75" x14ac:dyDescent="0.25">
      <c r="A29" s="184"/>
      <c r="B29" s="185"/>
      <c r="C29" s="186"/>
      <c r="D29" s="187"/>
      <c r="E29" s="187"/>
      <c r="F29" s="187"/>
      <c r="G29" s="187"/>
      <c r="H29" s="192"/>
      <c r="I29" s="193"/>
      <c r="J29" s="193"/>
      <c r="K29" s="191"/>
      <c r="L29" s="193"/>
      <c r="M29" s="193"/>
      <c r="N29" s="193"/>
      <c r="O29" s="193"/>
      <c r="P29" s="193"/>
      <c r="Q29" s="193"/>
      <c r="R29" s="194"/>
      <c r="S29" s="194"/>
      <c r="T29" s="2"/>
    </row>
    <row r="30" spans="1:20" ht="15.75" x14ac:dyDescent="0.25">
      <c r="A30" s="580" t="s">
        <v>55</v>
      </c>
      <c r="B30" s="580"/>
      <c r="C30" s="195" t="s">
        <v>20</v>
      </c>
      <c r="D30" s="187"/>
      <c r="E30" s="187"/>
      <c r="F30" s="187"/>
      <c r="G30" s="187"/>
      <c r="H30" s="196"/>
      <c r="I30" s="196"/>
      <c r="J30" s="196"/>
      <c r="K30" s="191"/>
      <c r="L30" s="197"/>
      <c r="M30" s="532" t="s">
        <v>78</v>
      </c>
      <c r="N30" s="532"/>
      <c r="O30" s="532"/>
      <c r="P30" s="532"/>
      <c r="Q30" s="532"/>
      <c r="R30" s="532"/>
      <c r="S30" s="194"/>
      <c r="T30" s="2"/>
    </row>
    <row r="31" spans="1:20" ht="15.75" x14ac:dyDescent="0.25">
      <c r="A31" s="198" t="s">
        <v>64</v>
      </c>
      <c r="B31" s="199" t="s">
        <v>56</v>
      </c>
      <c r="C31" s="200">
        <f>D26</f>
        <v>1</v>
      </c>
      <c r="D31" s="187"/>
      <c r="E31" s="187"/>
      <c r="F31" s="187"/>
      <c r="G31" s="187"/>
      <c r="H31" s="201"/>
      <c r="I31" s="201"/>
      <c r="J31" s="202"/>
      <c r="K31" s="191"/>
      <c r="M31" s="528" t="s">
        <v>79</v>
      </c>
      <c r="N31" s="528"/>
      <c r="O31" s="528"/>
      <c r="P31" s="528"/>
      <c r="Q31" s="528"/>
      <c r="R31" s="528"/>
      <c r="S31" s="194"/>
      <c r="T31" s="2"/>
    </row>
    <row r="32" spans="1:20" ht="15.75" x14ac:dyDescent="0.25">
      <c r="A32" s="198" t="s">
        <v>65</v>
      </c>
      <c r="B32" s="199" t="s">
        <v>57</v>
      </c>
      <c r="C32" s="200">
        <f>E26</f>
        <v>5</v>
      </c>
      <c r="D32" s="187"/>
      <c r="E32" s="187"/>
      <c r="F32" s="187"/>
      <c r="G32" s="187"/>
      <c r="H32" s="201"/>
      <c r="I32" s="201"/>
      <c r="J32" s="203"/>
      <c r="K32" s="191"/>
      <c r="M32" s="185"/>
      <c r="N32" s="185"/>
      <c r="O32" s="185"/>
      <c r="P32" s="185"/>
      <c r="Q32" s="185"/>
      <c r="R32" s="194"/>
      <c r="S32" s="194"/>
      <c r="T32" s="2"/>
    </row>
    <row r="33" spans="1:20" ht="15.75" x14ac:dyDescent="0.25">
      <c r="A33" s="204" t="s">
        <v>66</v>
      </c>
      <c r="B33" s="205" t="s">
        <v>58</v>
      </c>
      <c r="C33" s="200">
        <f>F26</f>
        <v>5</v>
      </c>
      <c r="D33" s="206"/>
      <c r="E33" s="206"/>
      <c r="F33" s="206"/>
      <c r="G33" s="187"/>
      <c r="H33" s="190"/>
      <c r="I33" s="190"/>
      <c r="J33" s="190"/>
      <c r="K33" s="190"/>
      <c r="M33" s="185"/>
      <c r="N33" s="185"/>
      <c r="O33" s="185"/>
      <c r="P33" s="185"/>
      <c r="Q33" s="185"/>
      <c r="R33" s="194"/>
      <c r="S33" s="194"/>
      <c r="T33" s="2"/>
    </row>
    <row r="34" spans="1:20" ht="15.75" x14ac:dyDescent="0.25">
      <c r="A34" s="204" t="s">
        <v>67</v>
      </c>
      <c r="B34" s="205" t="s">
        <v>59</v>
      </c>
      <c r="C34" s="200">
        <f>G26</f>
        <v>0</v>
      </c>
      <c r="D34" s="206"/>
      <c r="E34" s="206"/>
      <c r="F34" s="206"/>
      <c r="G34" s="187"/>
      <c r="H34" s="197"/>
      <c r="I34" s="197"/>
      <c r="J34" s="192"/>
      <c r="K34" s="192"/>
      <c r="M34" s="185"/>
      <c r="N34" s="185"/>
      <c r="O34" s="185"/>
      <c r="P34" s="185"/>
      <c r="Q34" s="185"/>
      <c r="R34" s="194"/>
      <c r="S34" s="194"/>
      <c r="T34" s="2"/>
    </row>
    <row r="35" spans="1:20" ht="15.75" x14ac:dyDescent="0.25">
      <c r="A35" s="207"/>
      <c r="B35" s="167" t="s">
        <v>20</v>
      </c>
      <c r="C35" s="208">
        <f>SUM(C31:C34)</f>
        <v>11</v>
      </c>
      <c r="D35" s="209"/>
      <c r="E35" s="209"/>
      <c r="F35" s="209"/>
      <c r="G35" s="210"/>
      <c r="H35" s="192"/>
      <c r="I35" s="192"/>
      <c r="J35" s="192"/>
      <c r="K35" s="192"/>
      <c r="M35" s="526" t="s">
        <v>32</v>
      </c>
      <c r="N35" s="526"/>
      <c r="O35" s="526"/>
      <c r="P35" s="526"/>
      <c r="Q35" s="526"/>
      <c r="R35" s="526"/>
      <c r="S35" s="194"/>
      <c r="T35" s="2"/>
    </row>
    <row r="36" spans="1:20" ht="15.75" x14ac:dyDescent="0.25">
      <c r="A36" s="197"/>
      <c r="B36" s="185"/>
      <c r="C36" s="186"/>
      <c r="D36" s="187"/>
      <c r="E36" s="187"/>
      <c r="F36" s="187"/>
      <c r="G36" s="211"/>
      <c r="H36" s="192"/>
      <c r="I36" s="192"/>
      <c r="J36" s="212"/>
      <c r="K36" s="213"/>
      <c r="M36" s="532" t="s">
        <v>33</v>
      </c>
      <c r="N36" s="532"/>
      <c r="O36" s="532"/>
      <c r="P36" s="532"/>
      <c r="Q36" s="532"/>
      <c r="R36" s="532"/>
      <c r="S36" s="194"/>
      <c r="T36" s="2"/>
    </row>
    <row r="37" spans="1:20" ht="15.75" x14ac:dyDescent="0.25">
      <c r="A37" s="197"/>
      <c r="B37" s="186"/>
      <c r="C37" s="186"/>
      <c r="D37" s="187"/>
      <c r="E37" s="187"/>
      <c r="F37" s="187"/>
      <c r="G37" s="214"/>
      <c r="H37" s="215"/>
      <c r="I37" s="186"/>
      <c r="J37" s="186"/>
      <c r="K37" s="186"/>
      <c r="M37" s="215"/>
      <c r="N37" s="187"/>
      <c r="O37" s="187"/>
      <c r="P37" s="187"/>
      <c r="Q37" s="187"/>
      <c r="R37" s="186"/>
      <c r="S37" s="186"/>
      <c r="T37" s="2"/>
    </row>
    <row r="38" spans="1:20" ht="15.75" x14ac:dyDescent="0.25">
      <c r="A38" s="197"/>
      <c r="B38" s="186"/>
      <c r="C38" s="186"/>
      <c r="D38" s="187"/>
      <c r="E38" s="187"/>
      <c r="F38" s="187"/>
      <c r="G38" s="187"/>
      <c r="H38" s="186"/>
      <c r="I38" s="186"/>
      <c r="J38" s="186"/>
      <c r="K38" s="186"/>
      <c r="L38" s="185"/>
      <c r="M38" s="185"/>
      <c r="N38" s="185"/>
      <c r="O38" s="185"/>
      <c r="P38" s="185"/>
      <c r="Q38" s="185"/>
      <c r="R38" s="186"/>
      <c r="S38" s="186"/>
      <c r="T38" s="2"/>
    </row>
    <row r="39" spans="1:20" x14ac:dyDescent="0.25">
      <c r="A39" s="2"/>
      <c r="B39" s="36"/>
      <c r="C39" s="36"/>
      <c r="D39" s="106"/>
      <c r="E39" s="106"/>
      <c r="F39" s="106"/>
      <c r="G39" s="106"/>
      <c r="H39" s="36"/>
      <c r="I39" s="36"/>
      <c r="J39" s="36"/>
      <c r="K39" s="36"/>
      <c r="L39" s="35"/>
      <c r="M39" s="35"/>
      <c r="N39" s="35"/>
      <c r="O39" s="35"/>
      <c r="P39" s="35"/>
      <c r="Q39" s="35"/>
      <c r="R39" s="36"/>
      <c r="S39" s="36"/>
      <c r="T39" s="2"/>
    </row>
    <row r="40" spans="1:20" x14ac:dyDescent="0.25">
      <c r="A40" s="2"/>
      <c r="B40" s="36"/>
      <c r="C40" s="36"/>
      <c r="D40" s="106"/>
      <c r="E40" s="106"/>
      <c r="F40" s="106"/>
      <c r="G40" s="106"/>
      <c r="H40" s="36"/>
      <c r="I40" s="36"/>
      <c r="J40" s="36"/>
      <c r="K40" s="36"/>
      <c r="L40" s="35"/>
      <c r="M40" s="35"/>
      <c r="N40" s="35"/>
      <c r="O40" s="35"/>
      <c r="P40" s="35"/>
      <c r="Q40" s="35"/>
      <c r="R40" s="36"/>
      <c r="S40" s="36"/>
      <c r="T40" s="2"/>
    </row>
    <row r="41" spans="1:20" x14ac:dyDescent="0.25">
      <c r="A41" s="2"/>
      <c r="B41" s="36"/>
      <c r="C41" s="36"/>
      <c r="D41" s="106"/>
      <c r="E41" s="106"/>
      <c r="F41" s="106"/>
      <c r="G41" s="106"/>
      <c r="H41" s="36"/>
      <c r="I41" s="45"/>
      <c r="J41" s="36"/>
      <c r="K41" s="36"/>
      <c r="L41" s="35"/>
      <c r="M41" s="35"/>
      <c r="N41" s="35"/>
      <c r="O41" s="35"/>
      <c r="P41" s="35"/>
      <c r="Q41" s="35"/>
      <c r="R41" s="36"/>
      <c r="S41" s="36"/>
      <c r="T41" s="2"/>
    </row>
    <row r="42" spans="1:20" x14ac:dyDescent="0.25">
      <c r="A42" s="2"/>
      <c r="B42" s="48"/>
      <c r="C42" s="48"/>
      <c r="D42" s="32"/>
      <c r="E42" s="32"/>
      <c r="F42" s="32"/>
      <c r="G42" s="106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35"/>
      <c r="S42" s="35"/>
      <c r="T42" s="2"/>
    </row>
    <row r="43" spans="1:20" x14ac:dyDescent="0.25">
      <c r="A43" s="2"/>
      <c r="C43" s="49"/>
      <c r="D43" s="50"/>
      <c r="E43" s="50"/>
      <c r="F43" s="50"/>
      <c r="G43" s="50"/>
      <c r="H43" s="51"/>
      <c r="I43" s="51"/>
      <c r="J43" s="51"/>
      <c r="K43" s="51"/>
      <c r="L43" s="51"/>
      <c r="M43" s="51"/>
      <c r="N43" s="51"/>
      <c r="O43" s="51"/>
      <c r="P43" s="51"/>
      <c r="Q43" s="51"/>
      <c r="T43" s="2"/>
    </row>
    <row r="44" spans="1:20" x14ac:dyDescent="0.25">
      <c r="A44" s="2"/>
      <c r="C44" s="49"/>
      <c r="D44" s="50"/>
      <c r="E44" s="50"/>
      <c r="F44" s="50"/>
      <c r="G44" s="50"/>
      <c r="H44" s="51"/>
      <c r="I44" s="51"/>
      <c r="J44" s="51"/>
      <c r="K44" s="51"/>
      <c r="L44" s="51"/>
      <c r="M44" s="51"/>
      <c r="N44" s="51"/>
      <c r="O44" s="51"/>
      <c r="P44" s="51"/>
      <c r="Q44" s="51"/>
      <c r="T44" s="2"/>
    </row>
    <row r="45" spans="1:20" x14ac:dyDescent="0.25">
      <c r="A45" s="2"/>
      <c r="C45" s="49"/>
      <c r="D45" s="50"/>
      <c r="E45" s="50"/>
      <c r="F45" s="50"/>
      <c r="G45" s="50"/>
      <c r="H45" s="51"/>
      <c r="I45" s="51"/>
      <c r="J45" s="51"/>
      <c r="K45" s="51"/>
      <c r="L45" s="51"/>
      <c r="M45" s="51"/>
      <c r="N45" s="51"/>
      <c r="O45" s="51"/>
      <c r="P45" s="51"/>
      <c r="Q45" s="51"/>
      <c r="T45" s="2"/>
    </row>
    <row r="46" spans="1:20" x14ac:dyDescent="0.25">
      <c r="A46" s="2"/>
      <c r="C46" s="49"/>
      <c r="D46" s="50"/>
      <c r="E46" s="50"/>
      <c r="F46" s="50"/>
      <c r="G46" s="50"/>
      <c r="H46" s="51"/>
      <c r="I46" s="51"/>
      <c r="J46" s="51"/>
      <c r="K46" s="51"/>
      <c r="L46" s="51"/>
      <c r="M46" s="51"/>
      <c r="N46" s="51"/>
      <c r="O46" s="51"/>
      <c r="P46" s="51"/>
      <c r="Q46" s="51"/>
      <c r="T46" s="2"/>
    </row>
    <row r="47" spans="1:20" x14ac:dyDescent="0.25">
      <c r="A47" s="2"/>
      <c r="C47" s="49"/>
      <c r="D47" s="50"/>
      <c r="E47" s="50"/>
      <c r="F47" s="50"/>
      <c r="G47" s="50"/>
      <c r="H47" s="51"/>
      <c r="I47" s="51"/>
      <c r="J47" s="51"/>
      <c r="K47" s="51"/>
      <c r="L47" s="51"/>
      <c r="M47" s="51"/>
      <c r="N47" s="51"/>
      <c r="O47" s="51"/>
      <c r="P47" s="51"/>
      <c r="Q47" s="51"/>
      <c r="T47" s="2"/>
    </row>
    <row r="48" spans="1:20" x14ac:dyDescent="0.25">
      <c r="A48" s="2"/>
      <c r="C48" s="49"/>
      <c r="D48" s="50"/>
      <c r="E48" s="50"/>
      <c r="F48" s="50"/>
      <c r="G48" s="50"/>
      <c r="H48" s="51"/>
      <c r="I48" s="51"/>
      <c r="J48" s="51"/>
      <c r="K48" s="51"/>
      <c r="L48" s="51"/>
      <c r="M48" s="51"/>
      <c r="N48" s="51"/>
      <c r="O48" s="51"/>
      <c r="P48" s="51"/>
      <c r="Q48" s="51"/>
      <c r="T48" s="2"/>
    </row>
    <row r="49" spans="1:20" x14ac:dyDescent="0.25">
      <c r="A49" s="2"/>
      <c r="C49" s="49"/>
      <c r="D49" s="50"/>
      <c r="E49" s="50"/>
      <c r="F49" s="50"/>
      <c r="G49" s="50"/>
      <c r="H49" s="51"/>
      <c r="I49" s="51"/>
      <c r="J49" s="51"/>
      <c r="K49" s="51"/>
      <c r="L49" s="51"/>
      <c r="M49" s="51"/>
      <c r="N49" s="51"/>
      <c r="O49" s="51"/>
      <c r="P49" s="51"/>
      <c r="Q49" s="51"/>
      <c r="T49" s="2"/>
    </row>
    <row r="50" spans="1:20" x14ac:dyDescent="0.25">
      <c r="A50" s="2"/>
      <c r="C50" s="49"/>
      <c r="D50" s="50"/>
      <c r="E50" s="50"/>
      <c r="F50" s="50"/>
      <c r="G50" s="50"/>
      <c r="H50" s="51"/>
      <c r="I50" s="51"/>
      <c r="J50" s="51"/>
      <c r="K50" s="51"/>
      <c r="L50" s="51"/>
      <c r="M50" s="51"/>
      <c r="N50" s="51"/>
      <c r="O50" s="51"/>
      <c r="P50" s="51"/>
      <c r="Q50" s="51"/>
      <c r="T50" s="2"/>
    </row>
    <row r="51" spans="1:20" x14ac:dyDescent="0.25">
      <c r="A51" s="2"/>
      <c r="C51" s="49"/>
      <c r="D51" s="50"/>
      <c r="E51" s="50"/>
      <c r="F51" s="50"/>
      <c r="G51" s="50"/>
      <c r="H51" s="51"/>
      <c r="I51" s="51"/>
      <c r="J51" s="51"/>
      <c r="K51" s="51"/>
      <c r="L51" s="51"/>
      <c r="M51" s="51"/>
      <c r="N51" s="51"/>
      <c r="O51" s="51"/>
      <c r="P51" s="51"/>
      <c r="Q51" s="51"/>
      <c r="T51" s="2"/>
    </row>
    <row r="52" spans="1:20" x14ac:dyDescent="0.25">
      <c r="A52" s="2"/>
      <c r="C52" s="49"/>
      <c r="D52" s="50"/>
      <c r="E52" s="50"/>
      <c r="F52" s="50"/>
      <c r="G52" s="50"/>
      <c r="H52" s="51"/>
      <c r="I52" s="51"/>
      <c r="J52" s="51"/>
      <c r="K52" s="51"/>
      <c r="L52" s="51"/>
      <c r="M52" s="51"/>
      <c r="N52" s="51"/>
      <c r="O52" s="51"/>
      <c r="P52" s="51"/>
      <c r="Q52" s="51"/>
      <c r="T52" s="2"/>
    </row>
    <row r="53" spans="1:20" x14ac:dyDescent="0.25">
      <c r="A53" s="2"/>
      <c r="C53" s="49"/>
      <c r="D53" s="50"/>
      <c r="E53" s="50"/>
      <c r="F53" s="50"/>
      <c r="G53" s="50"/>
      <c r="H53" s="51"/>
      <c r="I53" s="51"/>
      <c r="J53" s="51"/>
      <c r="K53" s="51"/>
      <c r="L53" s="51"/>
      <c r="M53" s="51"/>
      <c r="N53" s="51"/>
      <c r="O53" s="51"/>
      <c r="P53" s="51"/>
      <c r="Q53" s="51"/>
      <c r="T53" s="2"/>
    </row>
    <row r="54" spans="1:20" x14ac:dyDescent="0.25">
      <c r="A54" s="2"/>
      <c r="C54" s="49"/>
      <c r="D54" s="50"/>
      <c r="E54" s="50"/>
      <c r="F54" s="50"/>
      <c r="G54" s="50"/>
      <c r="H54" s="51"/>
      <c r="I54" s="51"/>
      <c r="J54" s="51"/>
      <c r="K54" s="51"/>
      <c r="L54" s="51"/>
      <c r="M54" s="51"/>
      <c r="N54" s="51"/>
      <c r="O54" s="51"/>
      <c r="P54" s="51"/>
      <c r="Q54" s="51"/>
      <c r="T54" s="2"/>
    </row>
    <row r="55" spans="1:20" x14ac:dyDescent="0.25">
      <c r="A55" s="2"/>
      <c r="C55" s="49"/>
      <c r="D55" s="50"/>
      <c r="E55" s="50"/>
      <c r="F55" s="50"/>
      <c r="G55" s="50"/>
      <c r="H55" s="51"/>
      <c r="I55" s="51"/>
      <c r="J55" s="51"/>
      <c r="K55" s="51"/>
      <c r="L55" s="51"/>
      <c r="M55" s="51"/>
      <c r="N55" s="51"/>
      <c r="O55" s="51"/>
      <c r="P55" s="51"/>
      <c r="Q55" s="51"/>
      <c r="T55" s="2"/>
    </row>
    <row r="56" spans="1:20" x14ac:dyDescent="0.25">
      <c r="A56" s="2"/>
      <c r="C56" s="49"/>
      <c r="D56" s="50"/>
      <c r="E56" s="50"/>
      <c r="F56" s="50"/>
      <c r="G56" s="50"/>
      <c r="H56" s="51"/>
      <c r="I56" s="51"/>
      <c r="J56" s="51"/>
      <c r="K56" s="51"/>
      <c r="L56" s="51"/>
      <c r="M56" s="51"/>
      <c r="N56" s="51"/>
      <c r="O56" s="51"/>
      <c r="P56" s="51"/>
      <c r="Q56" s="51"/>
      <c r="T56" s="2"/>
    </row>
    <row r="57" spans="1:20" x14ac:dyDescent="0.25">
      <c r="A57" s="2"/>
      <c r="C57" s="49"/>
      <c r="D57" s="50"/>
      <c r="E57" s="50"/>
      <c r="F57" s="50"/>
      <c r="G57" s="50"/>
      <c r="H57" s="51"/>
      <c r="I57" s="51"/>
      <c r="J57" s="51"/>
      <c r="K57" s="51"/>
      <c r="L57" s="51"/>
      <c r="M57" s="51"/>
      <c r="N57" s="51"/>
      <c r="O57" s="51"/>
      <c r="P57" s="51"/>
      <c r="Q57" s="51"/>
      <c r="T57" s="2"/>
    </row>
    <row r="58" spans="1:20" x14ac:dyDescent="0.25">
      <c r="A58" s="2"/>
      <c r="C58" s="49"/>
      <c r="D58" s="50"/>
      <c r="E58" s="50"/>
      <c r="F58" s="50"/>
      <c r="G58" s="50"/>
      <c r="H58" s="51"/>
      <c r="I58" s="51"/>
      <c r="J58" s="51"/>
      <c r="K58" s="51"/>
      <c r="L58" s="51"/>
      <c r="M58" s="51"/>
      <c r="N58" s="51"/>
      <c r="O58" s="51"/>
      <c r="P58" s="51"/>
      <c r="Q58" s="51"/>
      <c r="T58" s="2"/>
    </row>
    <row r="59" spans="1:20" x14ac:dyDescent="0.25">
      <c r="A59" s="2"/>
      <c r="C59" s="49"/>
      <c r="D59" s="50"/>
      <c r="E59" s="50"/>
      <c r="F59" s="50"/>
      <c r="G59" s="50"/>
      <c r="H59" s="51"/>
      <c r="I59" s="51"/>
      <c r="J59" s="51"/>
      <c r="K59" s="51"/>
      <c r="L59" s="51"/>
      <c r="M59" s="51"/>
      <c r="N59" s="51"/>
      <c r="O59" s="51"/>
      <c r="P59" s="51"/>
      <c r="Q59" s="51"/>
      <c r="T59" s="2"/>
    </row>
    <row r="60" spans="1:20" x14ac:dyDescent="0.25">
      <c r="A60" s="2"/>
      <c r="C60" s="49"/>
      <c r="D60" s="50"/>
      <c r="E60" s="50"/>
      <c r="F60" s="50"/>
      <c r="G60" s="50"/>
      <c r="H60" s="51"/>
      <c r="I60" s="51"/>
      <c r="J60" s="51"/>
      <c r="K60" s="51"/>
      <c r="L60" s="51"/>
      <c r="M60" s="51"/>
      <c r="N60" s="51"/>
      <c r="O60" s="51"/>
      <c r="P60" s="51"/>
      <c r="Q60" s="51"/>
      <c r="T60" s="2"/>
    </row>
    <row r="61" spans="1:20" x14ac:dyDescent="0.25">
      <c r="A61" s="2"/>
      <c r="C61" s="49"/>
      <c r="D61" s="50"/>
      <c r="E61" s="50"/>
      <c r="F61" s="50"/>
      <c r="G61" s="50"/>
      <c r="H61" s="51"/>
      <c r="I61" s="51"/>
      <c r="J61" s="51"/>
      <c r="K61" s="51"/>
      <c r="L61" s="51"/>
      <c r="M61" s="51"/>
      <c r="N61" s="51"/>
      <c r="O61" s="51"/>
      <c r="P61" s="51"/>
      <c r="Q61" s="51"/>
      <c r="T61" s="2"/>
    </row>
    <row r="62" spans="1:20" x14ac:dyDescent="0.25">
      <c r="A62" s="2"/>
      <c r="C62" s="49"/>
      <c r="D62" s="50"/>
      <c r="E62" s="50"/>
      <c r="F62" s="50"/>
      <c r="G62" s="50"/>
      <c r="H62" s="51"/>
      <c r="I62" s="51"/>
      <c r="J62" s="51"/>
      <c r="K62" s="51"/>
      <c r="L62" s="51"/>
      <c r="M62" s="51"/>
      <c r="N62" s="51"/>
      <c r="O62" s="51"/>
      <c r="P62" s="51"/>
      <c r="Q62" s="51"/>
      <c r="T62" s="2"/>
    </row>
    <row r="63" spans="1:20" x14ac:dyDescent="0.25">
      <c r="A63" s="2"/>
      <c r="C63" s="49"/>
      <c r="D63" s="50"/>
      <c r="E63" s="50"/>
      <c r="F63" s="50"/>
      <c r="G63" s="50"/>
      <c r="H63" s="51"/>
      <c r="I63" s="51"/>
      <c r="J63" s="51"/>
      <c r="K63" s="51"/>
      <c r="L63" s="51"/>
      <c r="M63" s="51"/>
      <c r="N63" s="51"/>
      <c r="O63" s="51"/>
      <c r="P63" s="51"/>
      <c r="Q63" s="51"/>
      <c r="T63" s="2"/>
    </row>
    <row r="64" spans="1:20" x14ac:dyDescent="0.25">
      <c r="A64" s="2"/>
      <c r="C64" s="49"/>
      <c r="D64" s="50"/>
      <c r="E64" s="50"/>
      <c r="F64" s="50"/>
      <c r="G64" s="50"/>
      <c r="H64" s="51"/>
      <c r="I64" s="51"/>
      <c r="J64" s="51"/>
      <c r="K64" s="51"/>
      <c r="L64" s="51"/>
      <c r="M64" s="51"/>
      <c r="N64" s="51"/>
      <c r="O64" s="51"/>
      <c r="P64" s="51"/>
      <c r="Q64" s="51"/>
      <c r="T64" s="2"/>
    </row>
    <row r="65" spans="1:20" x14ac:dyDescent="0.25">
      <c r="A65" s="2"/>
      <c r="C65" s="49"/>
      <c r="D65" s="50"/>
      <c r="E65" s="50"/>
      <c r="F65" s="50"/>
      <c r="G65" s="50"/>
      <c r="H65" s="51"/>
      <c r="I65" s="51"/>
      <c r="J65" s="51"/>
      <c r="K65" s="51"/>
      <c r="L65" s="51"/>
      <c r="M65" s="51"/>
      <c r="N65" s="51"/>
      <c r="O65" s="51"/>
      <c r="P65" s="51"/>
      <c r="Q65" s="51"/>
      <c r="T65" s="2"/>
    </row>
    <row r="66" spans="1:20" x14ac:dyDescent="0.25">
      <c r="A66" s="2"/>
      <c r="C66" s="49"/>
      <c r="D66" s="50"/>
      <c r="E66" s="50"/>
      <c r="F66" s="50"/>
      <c r="G66" s="50"/>
      <c r="H66" s="51"/>
      <c r="I66" s="51"/>
      <c r="J66" s="51"/>
      <c r="K66" s="51"/>
      <c r="L66" s="51"/>
      <c r="M66" s="51"/>
      <c r="N66" s="51"/>
      <c r="O66" s="51"/>
      <c r="P66" s="51"/>
      <c r="Q66" s="51"/>
      <c r="T66" s="2"/>
    </row>
    <row r="67" spans="1:20" x14ac:dyDescent="0.25">
      <c r="A67" s="2"/>
      <c r="C67" s="49"/>
      <c r="D67" s="50"/>
      <c r="E67" s="50"/>
      <c r="F67" s="50"/>
      <c r="G67" s="50"/>
      <c r="H67" s="51"/>
      <c r="I67" s="51"/>
      <c r="J67" s="51"/>
      <c r="K67" s="51"/>
      <c r="L67" s="51"/>
      <c r="M67" s="51"/>
      <c r="N67" s="51"/>
      <c r="O67" s="51"/>
      <c r="P67" s="51"/>
      <c r="Q67" s="51"/>
      <c r="T67" s="2"/>
    </row>
    <row r="68" spans="1:20" x14ac:dyDescent="0.25">
      <c r="A68" s="2"/>
      <c r="C68" s="49"/>
      <c r="D68" s="50"/>
      <c r="E68" s="50"/>
      <c r="F68" s="50"/>
      <c r="G68" s="50"/>
      <c r="H68" s="51"/>
      <c r="I68" s="51"/>
      <c r="J68" s="51"/>
      <c r="K68" s="51"/>
      <c r="L68" s="51"/>
      <c r="M68" s="51"/>
      <c r="N68" s="51"/>
      <c r="O68" s="51"/>
      <c r="P68" s="51"/>
      <c r="Q68" s="51"/>
      <c r="T68" s="2"/>
    </row>
    <row r="69" spans="1:20" x14ac:dyDescent="0.25">
      <c r="A69" s="2"/>
      <c r="C69" s="49"/>
      <c r="D69" s="50"/>
      <c r="E69" s="50"/>
      <c r="F69" s="50"/>
      <c r="G69" s="50"/>
      <c r="H69" s="51"/>
      <c r="I69" s="51"/>
      <c r="J69" s="51"/>
      <c r="K69" s="51"/>
      <c r="L69" s="51"/>
      <c r="M69" s="51"/>
      <c r="N69" s="51"/>
      <c r="O69" s="51"/>
      <c r="P69" s="51"/>
      <c r="Q69" s="51"/>
      <c r="T69" s="2"/>
    </row>
    <row r="70" spans="1:20" x14ac:dyDescent="0.25">
      <c r="A70" s="2"/>
      <c r="C70" s="49"/>
      <c r="D70" s="50"/>
      <c r="E70" s="50"/>
      <c r="F70" s="50"/>
      <c r="G70" s="50"/>
      <c r="H70" s="51"/>
      <c r="I70" s="51"/>
      <c r="J70" s="51"/>
      <c r="K70" s="51"/>
      <c r="L70" s="51"/>
      <c r="M70" s="51"/>
      <c r="N70" s="51"/>
      <c r="O70" s="51"/>
      <c r="P70" s="51"/>
      <c r="Q70" s="51"/>
      <c r="T70" s="2"/>
    </row>
    <row r="71" spans="1:20" x14ac:dyDescent="0.25">
      <c r="A71" s="2"/>
      <c r="C71" s="49"/>
      <c r="D71" s="50"/>
      <c r="E71" s="50"/>
      <c r="F71" s="50"/>
      <c r="G71" s="50"/>
      <c r="H71" s="51"/>
      <c r="I71" s="51"/>
      <c r="J71" s="51"/>
      <c r="K71" s="51"/>
      <c r="L71" s="51"/>
      <c r="M71" s="51"/>
      <c r="N71" s="51"/>
      <c r="O71" s="51"/>
      <c r="P71" s="51"/>
      <c r="Q71" s="51"/>
      <c r="T71" s="2"/>
    </row>
    <row r="72" spans="1:20" x14ac:dyDescent="0.25">
      <c r="A72" s="2"/>
      <c r="C72" s="49"/>
      <c r="D72" s="50"/>
      <c r="E72" s="50"/>
      <c r="F72" s="50"/>
      <c r="G72" s="50"/>
      <c r="H72" s="51"/>
      <c r="I72" s="51"/>
      <c r="J72" s="51"/>
      <c r="K72" s="51"/>
      <c r="L72" s="51"/>
      <c r="M72" s="51"/>
      <c r="N72" s="51"/>
      <c r="O72" s="51"/>
      <c r="P72" s="51"/>
      <c r="Q72" s="51"/>
      <c r="T72" s="2"/>
    </row>
    <row r="73" spans="1:20" x14ac:dyDescent="0.25">
      <c r="A73" s="2"/>
      <c r="C73" s="49"/>
      <c r="D73" s="50"/>
      <c r="E73" s="50"/>
      <c r="F73" s="50"/>
      <c r="G73" s="50"/>
      <c r="H73" s="51"/>
      <c r="I73" s="51"/>
      <c r="J73" s="51"/>
      <c r="K73" s="51"/>
      <c r="L73" s="51"/>
      <c r="M73" s="51"/>
      <c r="N73" s="51"/>
      <c r="O73" s="51"/>
      <c r="P73" s="51"/>
      <c r="Q73" s="51"/>
      <c r="T73" s="2"/>
    </row>
    <row r="74" spans="1:20" x14ac:dyDescent="0.25">
      <c r="A74" s="2"/>
      <c r="C74" s="49"/>
      <c r="D74" s="50"/>
      <c r="E74" s="50"/>
      <c r="F74" s="50"/>
      <c r="G74" s="50"/>
      <c r="H74" s="51"/>
      <c r="I74" s="51"/>
      <c r="J74" s="51"/>
      <c r="K74" s="51"/>
      <c r="L74" s="51"/>
      <c r="M74" s="51"/>
      <c r="N74" s="51"/>
      <c r="O74" s="51"/>
      <c r="P74" s="51"/>
      <c r="Q74" s="51"/>
      <c r="T74" s="2"/>
    </row>
    <row r="75" spans="1:20" x14ac:dyDescent="0.25">
      <c r="A75" s="2"/>
      <c r="C75" s="49"/>
      <c r="D75" s="50"/>
      <c r="E75" s="50"/>
      <c r="F75" s="50"/>
      <c r="G75" s="50"/>
      <c r="H75" s="51"/>
      <c r="I75" s="51"/>
      <c r="J75" s="51"/>
      <c r="K75" s="51"/>
      <c r="L75" s="51"/>
      <c r="M75" s="51"/>
      <c r="N75" s="51"/>
      <c r="O75" s="51"/>
      <c r="P75" s="51"/>
      <c r="Q75" s="51"/>
      <c r="T75" s="2"/>
    </row>
    <row r="76" spans="1:20" x14ac:dyDescent="0.25">
      <c r="A76" s="2"/>
      <c r="C76" s="49"/>
      <c r="D76" s="50"/>
      <c r="E76" s="50"/>
      <c r="F76" s="50"/>
      <c r="G76" s="50"/>
      <c r="H76" s="51"/>
      <c r="I76" s="51"/>
      <c r="J76" s="51"/>
      <c r="K76" s="51"/>
      <c r="L76" s="51"/>
      <c r="M76" s="51"/>
      <c r="N76" s="51"/>
      <c r="O76" s="51"/>
      <c r="P76" s="51"/>
      <c r="Q76" s="51"/>
      <c r="T76" s="2"/>
    </row>
    <row r="77" spans="1:20" x14ac:dyDescent="0.25">
      <c r="A77" s="2"/>
      <c r="C77" s="49"/>
      <c r="D77" s="50"/>
      <c r="E77" s="50"/>
      <c r="F77" s="50"/>
      <c r="G77" s="50"/>
      <c r="H77" s="51"/>
      <c r="I77" s="51"/>
      <c r="J77" s="51"/>
      <c r="K77" s="51"/>
      <c r="L77" s="51"/>
      <c r="M77" s="51"/>
      <c r="N77" s="51"/>
      <c r="O77" s="51"/>
      <c r="P77" s="51"/>
      <c r="Q77" s="51"/>
      <c r="T77" s="2"/>
    </row>
    <row r="78" spans="1:20" x14ac:dyDescent="0.25">
      <c r="A78" s="2"/>
      <c r="C78" s="49"/>
      <c r="D78" s="50"/>
      <c r="E78" s="50"/>
      <c r="F78" s="50"/>
      <c r="G78" s="50"/>
      <c r="H78" s="51"/>
      <c r="I78" s="51"/>
      <c r="J78" s="51"/>
      <c r="K78" s="51"/>
      <c r="L78" s="51"/>
      <c r="M78" s="51"/>
      <c r="N78" s="51"/>
      <c r="O78" s="51"/>
      <c r="P78" s="51"/>
      <c r="Q78" s="51"/>
      <c r="T78" s="2"/>
    </row>
    <row r="79" spans="1:20" x14ac:dyDescent="0.25">
      <c r="A79" s="2"/>
      <c r="C79" s="49"/>
      <c r="D79" s="50"/>
      <c r="E79" s="50"/>
      <c r="F79" s="50"/>
      <c r="G79" s="50"/>
      <c r="H79" s="51"/>
      <c r="I79" s="51"/>
      <c r="J79" s="51"/>
      <c r="K79" s="51"/>
      <c r="L79" s="51"/>
      <c r="M79" s="51"/>
      <c r="N79" s="51"/>
      <c r="O79" s="51"/>
      <c r="P79" s="51"/>
      <c r="Q79" s="51"/>
      <c r="T79" s="2"/>
    </row>
    <row r="80" spans="1:20" x14ac:dyDescent="0.25">
      <c r="A80" s="2"/>
      <c r="C80" s="49"/>
      <c r="D80" s="50"/>
      <c r="E80" s="50"/>
      <c r="F80" s="50"/>
      <c r="G80" s="50"/>
      <c r="H80" s="51"/>
      <c r="I80" s="51"/>
      <c r="J80" s="51"/>
      <c r="K80" s="51"/>
      <c r="L80" s="51"/>
      <c r="M80" s="51"/>
      <c r="N80" s="51"/>
      <c r="O80" s="51"/>
      <c r="P80" s="51"/>
      <c r="Q80" s="51"/>
      <c r="T80" s="2"/>
    </row>
    <row r="81" spans="1:20" x14ac:dyDescent="0.25">
      <c r="A81" s="2"/>
      <c r="C81" s="49"/>
      <c r="D81" s="50"/>
      <c r="E81" s="50"/>
      <c r="F81" s="50"/>
      <c r="G81" s="50"/>
      <c r="H81" s="51"/>
      <c r="I81" s="51"/>
      <c r="J81" s="51"/>
      <c r="K81" s="51"/>
      <c r="L81" s="51"/>
      <c r="M81" s="51"/>
      <c r="N81" s="51"/>
      <c r="O81" s="51"/>
      <c r="P81" s="51"/>
      <c r="Q81" s="51"/>
      <c r="T81" s="2"/>
    </row>
    <row r="82" spans="1:20" x14ac:dyDescent="0.25">
      <c r="A82" s="2"/>
      <c r="C82" s="49"/>
      <c r="D82" s="50"/>
      <c r="E82" s="50"/>
      <c r="F82" s="50"/>
      <c r="G82" s="50"/>
      <c r="H82" s="51"/>
      <c r="I82" s="51"/>
      <c r="J82" s="51"/>
      <c r="K82" s="51"/>
      <c r="L82" s="51"/>
      <c r="M82" s="51"/>
      <c r="N82" s="51"/>
      <c r="O82" s="51"/>
      <c r="P82" s="51"/>
      <c r="Q82" s="51"/>
      <c r="T82" s="2"/>
    </row>
    <row r="83" spans="1:20" x14ac:dyDescent="0.25">
      <c r="A83" s="2"/>
      <c r="C83" s="49"/>
      <c r="D83" s="50"/>
      <c r="E83" s="50"/>
      <c r="F83" s="50"/>
      <c r="G83" s="50"/>
      <c r="H83" s="51"/>
      <c r="I83" s="51"/>
      <c r="J83" s="51"/>
      <c r="K83" s="51"/>
      <c r="L83" s="51"/>
      <c r="M83" s="51"/>
      <c r="N83" s="51"/>
      <c r="O83" s="51"/>
      <c r="P83" s="51"/>
      <c r="Q83" s="51"/>
      <c r="T83" s="2"/>
    </row>
    <row r="84" spans="1:20" x14ac:dyDescent="0.25">
      <c r="A84" s="2"/>
      <c r="C84" s="49"/>
      <c r="D84" s="50"/>
      <c r="E84" s="50"/>
      <c r="F84" s="50"/>
      <c r="G84" s="50"/>
      <c r="H84" s="51"/>
      <c r="I84" s="51"/>
      <c r="J84" s="51"/>
      <c r="K84" s="51"/>
      <c r="L84" s="51"/>
      <c r="M84" s="51"/>
      <c r="N84" s="51"/>
      <c r="O84" s="51"/>
      <c r="P84" s="51"/>
      <c r="Q84" s="51"/>
      <c r="T84" s="2"/>
    </row>
    <row r="85" spans="1:20" x14ac:dyDescent="0.25">
      <c r="A85" s="2"/>
      <c r="C85" s="49"/>
      <c r="D85" s="50"/>
      <c r="E85" s="50"/>
      <c r="F85" s="50"/>
      <c r="G85" s="50"/>
      <c r="H85" s="51"/>
      <c r="I85" s="51"/>
      <c r="J85" s="51"/>
      <c r="K85" s="51"/>
      <c r="L85" s="51"/>
      <c r="M85" s="51"/>
      <c r="N85" s="51"/>
      <c r="O85" s="51"/>
      <c r="P85" s="51"/>
      <c r="Q85" s="51"/>
      <c r="T85" s="2"/>
    </row>
    <row r="86" spans="1:20" x14ac:dyDescent="0.25">
      <c r="A86" s="2"/>
      <c r="C86" s="49"/>
      <c r="D86" s="50"/>
      <c r="E86" s="50"/>
      <c r="F86" s="50"/>
      <c r="G86" s="50"/>
      <c r="H86" s="51"/>
      <c r="I86" s="51"/>
      <c r="J86" s="51"/>
      <c r="K86" s="51"/>
      <c r="L86" s="51"/>
      <c r="M86" s="51"/>
      <c r="N86" s="51"/>
      <c r="O86" s="51"/>
      <c r="P86" s="51"/>
      <c r="Q86" s="51"/>
      <c r="T86" s="2"/>
    </row>
    <row r="87" spans="1:20" x14ac:dyDescent="0.25">
      <c r="A87" s="2"/>
      <c r="C87" s="49"/>
      <c r="D87" s="50"/>
      <c r="E87" s="50"/>
      <c r="F87" s="50"/>
      <c r="G87" s="50"/>
      <c r="H87" s="51"/>
      <c r="I87" s="51"/>
      <c r="J87" s="51"/>
      <c r="K87" s="51"/>
      <c r="L87" s="51"/>
      <c r="M87" s="51"/>
      <c r="N87" s="51"/>
      <c r="O87" s="51"/>
      <c r="P87" s="51"/>
      <c r="Q87" s="51"/>
      <c r="T87" s="2"/>
    </row>
    <row r="88" spans="1:20" x14ac:dyDescent="0.25">
      <c r="A88" s="2"/>
      <c r="C88" s="49"/>
      <c r="D88" s="50"/>
      <c r="E88" s="50"/>
      <c r="F88" s="50"/>
      <c r="G88" s="50"/>
      <c r="H88" s="51"/>
      <c r="I88" s="51"/>
      <c r="J88" s="51"/>
      <c r="K88" s="51"/>
      <c r="L88" s="51"/>
      <c r="M88" s="51"/>
      <c r="N88" s="51"/>
      <c r="O88" s="51"/>
      <c r="P88" s="51"/>
      <c r="Q88" s="51"/>
      <c r="T88" s="2"/>
    </row>
    <row r="89" spans="1:20" x14ac:dyDescent="0.25">
      <c r="A89" s="2"/>
      <c r="C89" s="49"/>
      <c r="D89" s="50"/>
      <c r="E89" s="50"/>
      <c r="F89" s="50"/>
      <c r="G89" s="50"/>
      <c r="H89" s="51"/>
      <c r="I89" s="51"/>
      <c r="J89" s="51"/>
      <c r="K89" s="51"/>
      <c r="L89" s="51"/>
      <c r="M89" s="51"/>
      <c r="N89" s="51"/>
      <c r="O89" s="51"/>
      <c r="P89" s="51"/>
      <c r="Q89" s="51"/>
      <c r="T89" s="2"/>
    </row>
    <row r="90" spans="1:20" x14ac:dyDescent="0.25">
      <c r="A90" s="2"/>
      <c r="C90" s="49"/>
      <c r="D90" s="50"/>
      <c r="E90" s="50"/>
      <c r="F90" s="50"/>
      <c r="G90" s="50"/>
      <c r="H90" s="51"/>
      <c r="I90" s="51"/>
      <c r="J90" s="51"/>
      <c r="K90" s="51"/>
      <c r="L90" s="51"/>
      <c r="M90" s="51"/>
      <c r="N90" s="51"/>
      <c r="O90" s="51"/>
      <c r="P90" s="51"/>
      <c r="Q90" s="51"/>
      <c r="T90" s="2"/>
    </row>
    <row r="91" spans="1:20" x14ac:dyDescent="0.25">
      <c r="A91" s="2"/>
      <c r="C91" s="49"/>
      <c r="D91" s="50"/>
      <c r="E91" s="50"/>
      <c r="F91" s="50"/>
      <c r="G91" s="50"/>
      <c r="H91" s="51"/>
      <c r="I91" s="51"/>
      <c r="J91" s="51"/>
      <c r="K91" s="51"/>
      <c r="L91" s="51"/>
      <c r="M91" s="51"/>
      <c r="N91" s="51"/>
      <c r="O91" s="51"/>
      <c r="P91" s="51"/>
      <c r="Q91" s="51"/>
      <c r="T91" s="2"/>
    </row>
    <row r="92" spans="1:20" x14ac:dyDescent="0.25">
      <c r="A92" s="2"/>
      <c r="C92" s="49"/>
      <c r="D92" s="50"/>
      <c r="E92" s="50"/>
      <c r="F92" s="50"/>
      <c r="G92" s="50"/>
      <c r="H92" s="51"/>
      <c r="I92" s="51"/>
      <c r="J92" s="51"/>
      <c r="K92" s="51"/>
      <c r="L92" s="51"/>
      <c r="M92" s="51"/>
      <c r="N92" s="51"/>
      <c r="O92" s="51"/>
      <c r="P92" s="51"/>
      <c r="Q92" s="51"/>
      <c r="T92" s="2"/>
    </row>
    <row r="93" spans="1:20" x14ac:dyDescent="0.25">
      <c r="A93" s="2"/>
      <c r="C93" s="49"/>
      <c r="D93" s="50"/>
      <c r="E93" s="50"/>
      <c r="F93" s="50"/>
      <c r="G93" s="50"/>
      <c r="H93" s="51"/>
      <c r="I93" s="51"/>
      <c r="J93" s="51"/>
      <c r="K93" s="51"/>
      <c r="L93" s="51"/>
      <c r="M93" s="51"/>
      <c r="N93" s="51"/>
      <c r="O93" s="51"/>
      <c r="P93" s="51"/>
      <c r="Q93" s="51"/>
      <c r="T93" s="2"/>
    </row>
    <row r="94" spans="1:20" x14ac:dyDescent="0.25">
      <c r="A94" s="2"/>
      <c r="C94" s="49"/>
      <c r="D94" s="50"/>
      <c r="E94" s="50"/>
      <c r="F94" s="50"/>
      <c r="G94" s="50"/>
      <c r="H94" s="51"/>
      <c r="I94" s="51"/>
      <c r="J94" s="51"/>
      <c r="K94" s="51"/>
      <c r="L94" s="51"/>
      <c r="M94" s="51"/>
      <c r="N94" s="51"/>
      <c r="O94" s="51"/>
      <c r="P94" s="51"/>
      <c r="Q94" s="51"/>
      <c r="T94" s="2"/>
    </row>
    <row r="95" spans="1:20" x14ac:dyDescent="0.25">
      <c r="A95" s="2"/>
      <c r="C95" s="49"/>
      <c r="D95" s="50"/>
      <c r="E95" s="50"/>
      <c r="F95" s="50"/>
      <c r="G95" s="50"/>
      <c r="H95" s="51"/>
      <c r="I95" s="51"/>
      <c r="J95" s="51"/>
      <c r="K95" s="51"/>
      <c r="L95" s="51"/>
      <c r="M95" s="51"/>
      <c r="N95" s="51"/>
      <c r="O95" s="51"/>
      <c r="P95" s="51"/>
      <c r="Q95" s="51"/>
      <c r="T95" s="2"/>
    </row>
    <row r="96" spans="1:20" x14ac:dyDescent="0.25">
      <c r="A96" s="2"/>
      <c r="C96" s="49"/>
      <c r="D96" s="50"/>
      <c r="E96" s="50"/>
      <c r="F96" s="50"/>
      <c r="G96" s="50"/>
      <c r="H96" s="51"/>
      <c r="I96" s="51"/>
      <c r="J96" s="51"/>
      <c r="K96" s="51"/>
      <c r="L96" s="51"/>
      <c r="M96" s="51"/>
      <c r="N96" s="51"/>
      <c r="O96" s="51"/>
      <c r="P96" s="51"/>
      <c r="Q96" s="51"/>
      <c r="T96" s="2"/>
    </row>
    <row r="97" spans="1:20" x14ac:dyDescent="0.25">
      <c r="A97" s="2"/>
      <c r="C97" s="49"/>
      <c r="D97" s="50"/>
      <c r="E97" s="50"/>
      <c r="F97" s="50"/>
      <c r="G97" s="50"/>
      <c r="H97" s="51"/>
      <c r="I97" s="51"/>
      <c r="J97" s="51"/>
      <c r="K97" s="51"/>
      <c r="L97" s="51"/>
      <c r="M97" s="51"/>
      <c r="N97" s="51"/>
      <c r="O97" s="51"/>
      <c r="P97" s="51"/>
      <c r="Q97" s="51"/>
      <c r="T97" s="2"/>
    </row>
    <row r="98" spans="1:20" x14ac:dyDescent="0.25">
      <c r="A98" s="2"/>
      <c r="C98" s="49"/>
      <c r="D98" s="50"/>
      <c r="E98" s="50"/>
      <c r="F98" s="50"/>
      <c r="G98" s="50"/>
      <c r="H98" s="51"/>
      <c r="I98" s="51"/>
      <c r="J98" s="51"/>
      <c r="K98" s="51"/>
      <c r="L98" s="51"/>
      <c r="M98" s="51"/>
      <c r="N98" s="51"/>
      <c r="O98" s="51"/>
      <c r="P98" s="51"/>
      <c r="Q98" s="51"/>
      <c r="T98" s="2"/>
    </row>
    <row r="99" spans="1:20" x14ac:dyDescent="0.25">
      <c r="A99" s="2"/>
      <c r="C99" s="49"/>
      <c r="D99" s="50"/>
      <c r="E99" s="50"/>
      <c r="F99" s="50"/>
      <c r="G99" s="50"/>
      <c r="H99" s="51"/>
      <c r="I99" s="51"/>
      <c r="J99" s="51"/>
      <c r="K99" s="51"/>
      <c r="L99" s="51"/>
      <c r="M99" s="51"/>
      <c r="N99" s="51"/>
      <c r="O99" s="51"/>
      <c r="P99" s="51"/>
      <c r="Q99" s="51"/>
      <c r="T99" s="2"/>
    </row>
    <row r="100" spans="1:20" x14ac:dyDescent="0.25">
      <c r="A100" s="2"/>
      <c r="C100" s="49"/>
      <c r="D100" s="50"/>
      <c r="E100" s="50"/>
      <c r="F100" s="50"/>
      <c r="G100" s="50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T100" s="2"/>
    </row>
    <row r="101" spans="1:20" x14ac:dyDescent="0.25">
      <c r="A101" s="2"/>
      <c r="C101" s="49"/>
      <c r="D101" s="50"/>
      <c r="E101" s="50"/>
      <c r="F101" s="50"/>
      <c r="G101" s="50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T101" s="2"/>
    </row>
    <row r="102" spans="1:20" x14ac:dyDescent="0.25">
      <c r="A102" s="2"/>
      <c r="C102" s="49"/>
      <c r="D102" s="50"/>
      <c r="E102" s="50"/>
      <c r="F102" s="50"/>
      <c r="G102" s="50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T102" s="2"/>
    </row>
    <row r="103" spans="1:20" x14ac:dyDescent="0.25">
      <c r="A103" s="2"/>
      <c r="C103" s="49"/>
      <c r="D103" s="50"/>
      <c r="E103" s="50"/>
      <c r="F103" s="50"/>
      <c r="G103" s="50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T103" s="2"/>
    </row>
    <row r="104" spans="1:20" x14ac:dyDescent="0.25">
      <c r="A104" s="2"/>
      <c r="C104" s="49"/>
      <c r="D104" s="50"/>
      <c r="E104" s="50"/>
      <c r="F104" s="50"/>
      <c r="G104" s="50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T104" s="2"/>
    </row>
    <row r="105" spans="1:20" x14ac:dyDescent="0.25">
      <c r="A105" s="2"/>
      <c r="C105" s="49"/>
      <c r="D105" s="50"/>
      <c r="E105" s="50"/>
      <c r="F105" s="50"/>
      <c r="G105" s="50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T105" s="2"/>
    </row>
    <row r="106" spans="1:20" x14ac:dyDescent="0.25">
      <c r="A106" s="2"/>
      <c r="C106" s="49"/>
      <c r="D106" s="50"/>
      <c r="E106" s="50"/>
      <c r="F106" s="50"/>
      <c r="G106" s="50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T106" s="2"/>
    </row>
    <row r="107" spans="1:20" x14ac:dyDescent="0.25">
      <c r="A107" s="2"/>
      <c r="C107" s="49"/>
      <c r="D107" s="50"/>
      <c r="E107" s="50"/>
      <c r="F107" s="50"/>
      <c r="G107" s="50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T107" s="2"/>
    </row>
    <row r="108" spans="1:20" x14ac:dyDescent="0.25">
      <c r="A108" s="2"/>
      <c r="C108" s="49"/>
      <c r="D108" s="50"/>
      <c r="E108" s="50"/>
      <c r="F108" s="50"/>
      <c r="G108" s="50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T108" s="2"/>
    </row>
    <row r="109" spans="1:20" x14ac:dyDescent="0.25">
      <c r="A109" s="2"/>
      <c r="C109" s="49"/>
      <c r="D109" s="50"/>
      <c r="E109" s="50"/>
      <c r="F109" s="50"/>
      <c r="G109" s="50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T109" s="2"/>
    </row>
    <row r="110" spans="1:20" x14ac:dyDescent="0.25">
      <c r="A110" s="2"/>
      <c r="C110" s="49"/>
      <c r="D110" s="50"/>
      <c r="E110" s="50"/>
      <c r="F110" s="50"/>
      <c r="G110" s="50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T110" s="2"/>
    </row>
    <row r="111" spans="1:20" x14ac:dyDescent="0.25">
      <c r="A111" s="2"/>
      <c r="C111" s="49"/>
      <c r="D111" s="50"/>
      <c r="E111" s="50"/>
      <c r="F111" s="50"/>
      <c r="G111" s="50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T111" s="2"/>
    </row>
    <row r="112" spans="1:20" x14ac:dyDescent="0.25">
      <c r="A112" s="2"/>
      <c r="C112" s="49"/>
      <c r="D112" s="50"/>
      <c r="E112" s="50"/>
      <c r="F112" s="50"/>
      <c r="G112" s="50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T112" s="2"/>
    </row>
    <row r="113" spans="1:20" x14ac:dyDescent="0.25">
      <c r="A113" s="2"/>
      <c r="C113" s="49"/>
      <c r="D113" s="50"/>
      <c r="E113" s="50"/>
      <c r="F113" s="50"/>
      <c r="G113" s="50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T113" s="2"/>
    </row>
    <row r="114" spans="1:20" x14ac:dyDescent="0.25">
      <c r="A114" s="2"/>
      <c r="C114" s="49"/>
      <c r="D114" s="50"/>
      <c r="E114" s="50"/>
      <c r="F114" s="50"/>
      <c r="G114" s="50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T114" s="2"/>
    </row>
    <row r="115" spans="1:20" x14ac:dyDescent="0.25">
      <c r="A115" s="2"/>
      <c r="C115" s="49"/>
      <c r="D115" s="50"/>
      <c r="E115" s="50"/>
      <c r="F115" s="50"/>
      <c r="G115" s="50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T115" s="2"/>
    </row>
    <row r="116" spans="1:20" x14ac:dyDescent="0.25">
      <c r="A116" s="2"/>
      <c r="C116" s="49"/>
      <c r="D116" s="50"/>
      <c r="E116" s="50"/>
      <c r="F116" s="50"/>
      <c r="G116" s="50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T116" s="2"/>
    </row>
    <row r="117" spans="1:20" x14ac:dyDescent="0.25">
      <c r="A117" s="2"/>
      <c r="C117" s="49"/>
      <c r="D117" s="50"/>
      <c r="E117" s="50"/>
      <c r="F117" s="50"/>
      <c r="G117" s="50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T117" s="2"/>
    </row>
    <row r="118" spans="1:20" x14ac:dyDescent="0.25">
      <c r="A118" s="2"/>
      <c r="C118" s="49"/>
      <c r="D118" s="50"/>
      <c r="E118" s="50"/>
      <c r="F118" s="50"/>
      <c r="G118" s="50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T118" s="2"/>
    </row>
    <row r="119" spans="1:20" x14ac:dyDescent="0.25">
      <c r="A119" s="2"/>
      <c r="C119" s="49"/>
      <c r="D119" s="50"/>
      <c r="E119" s="50"/>
      <c r="F119" s="50"/>
      <c r="G119" s="50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T119" s="2"/>
    </row>
    <row r="120" spans="1:20" x14ac:dyDescent="0.25">
      <c r="A120" s="2"/>
      <c r="C120" s="49"/>
      <c r="D120" s="50"/>
      <c r="E120" s="50"/>
      <c r="F120" s="50"/>
      <c r="G120" s="50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T120" s="2"/>
    </row>
    <row r="121" spans="1:20" x14ac:dyDescent="0.25">
      <c r="A121" s="2"/>
      <c r="C121" s="49"/>
      <c r="D121" s="50"/>
      <c r="E121" s="50"/>
      <c r="F121" s="50"/>
      <c r="G121" s="50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T121" s="2"/>
    </row>
    <row r="122" spans="1:20" x14ac:dyDescent="0.25">
      <c r="A122" s="2"/>
      <c r="C122" s="49"/>
      <c r="D122" s="50"/>
      <c r="E122" s="50"/>
      <c r="F122" s="50"/>
      <c r="G122" s="50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T122" s="2"/>
    </row>
    <row r="123" spans="1:20" x14ac:dyDescent="0.25">
      <c r="A123" s="2"/>
      <c r="C123" s="49"/>
      <c r="D123" s="50"/>
      <c r="E123" s="50"/>
      <c r="F123" s="50"/>
      <c r="G123" s="50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T123" s="2"/>
    </row>
    <row r="124" spans="1:20" x14ac:dyDescent="0.25">
      <c r="A124" s="2"/>
      <c r="C124" s="49"/>
      <c r="D124" s="50"/>
      <c r="E124" s="50"/>
      <c r="F124" s="50"/>
      <c r="G124" s="50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T124" s="2"/>
    </row>
    <row r="125" spans="1:20" x14ac:dyDescent="0.25">
      <c r="A125" s="2"/>
      <c r="C125" s="49"/>
      <c r="D125" s="50"/>
      <c r="E125" s="50"/>
      <c r="F125" s="50"/>
      <c r="G125" s="50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T125" s="2"/>
    </row>
    <row r="126" spans="1:20" x14ac:dyDescent="0.25">
      <c r="A126" s="2"/>
      <c r="C126" s="49"/>
      <c r="D126" s="50"/>
      <c r="E126" s="50"/>
      <c r="F126" s="50"/>
      <c r="G126" s="50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T126" s="2"/>
    </row>
    <row r="127" spans="1:20" x14ac:dyDescent="0.25">
      <c r="A127" s="2"/>
      <c r="C127" s="49"/>
      <c r="D127" s="50"/>
      <c r="E127" s="50"/>
      <c r="F127" s="50"/>
      <c r="G127" s="50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T127" s="2"/>
    </row>
    <row r="128" spans="1:20" x14ac:dyDescent="0.25">
      <c r="A128" s="2"/>
      <c r="C128" s="49"/>
      <c r="D128" s="50"/>
      <c r="E128" s="50"/>
      <c r="F128" s="50"/>
      <c r="G128" s="50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T128" s="2"/>
    </row>
    <row r="129" spans="1:20" x14ac:dyDescent="0.25">
      <c r="A129" s="2"/>
      <c r="C129" s="49"/>
      <c r="D129" s="50"/>
      <c r="E129" s="50"/>
      <c r="F129" s="50"/>
      <c r="G129" s="50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T129" s="2"/>
    </row>
    <row r="130" spans="1:20" x14ac:dyDescent="0.25">
      <c r="A130" s="2"/>
      <c r="C130" s="49"/>
      <c r="D130" s="50"/>
      <c r="E130" s="50"/>
      <c r="F130" s="50"/>
      <c r="G130" s="50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T130" s="2"/>
    </row>
    <row r="131" spans="1:20" x14ac:dyDescent="0.25">
      <c r="A131" s="2"/>
      <c r="C131" s="49"/>
      <c r="D131" s="50"/>
      <c r="E131" s="50"/>
      <c r="F131" s="50"/>
      <c r="G131" s="50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T131" s="2"/>
    </row>
    <row r="132" spans="1:20" x14ac:dyDescent="0.25">
      <c r="A132" s="2"/>
      <c r="C132" s="49"/>
      <c r="D132" s="50"/>
      <c r="E132" s="50"/>
      <c r="F132" s="50"/>
      <c r="G132" s="50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T132" s="2"/>
    </row>
    <row r="133" spans="1:20" x14ac:dyDescent="0.25">
      <c r="A133" s="2"/>
      <c r="C133" s="49"/>
      <c r="D133" s="50"/>
      <c r="E133" s="50"/>
      <c r="F133" s="50"/>
      <c r="G133" s="50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T133" s="2"/>
    </row>
    <row r="134" spans="1:20" x14ac:dyDescent="0.25">
      <c r="A134" s="2"/>
      <c r="C134" s="49"/>
      <c r="D134" s="50"/>
      <c r="E134" s="50"/>
      <c r="F134" s="50"/>
      <c r="G134" s="50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T134" s="2"/>
    </row>
    <row r="135" spans="1:20" x14ac:dyDescent="0.25">
      <c r="A135" s="2"/>
      <c r="C135" s="49"/>
      <c r="D135" s="50"/>
      <c r="E135" s="50"/>
      <c r="F135" s="50"/>
      <c r="G135" s="50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T135" s="2"/>
    </row>
    <row r="136" spans="1:20" x14ac:dyDescent="0.25">
      <c r="A136" s="2"/>
      <c r="C136" s="49"/>
      <c r="D136" s="50"/>
      <c r="E136" s="50"/>
      <c r="F136" s="50"/>
      <c r="G136" s="50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T136" s="2"/>
    </row>
    <row r="137" spans="1:20" x14ac:dyDescent="0.25">
      <c r="A137" s="2"/>
      <c r="C137" s="49"/>
      <c r="D137" s="50"/>
      <c r="E137" s="50"/>
      <c r="F137" s="50"/>
      <c r="G137" s="50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T137" s="2"/>
    </row>
    <row r="138" spans="1:20" x14ac:dyDescent="0.25">
      <c r="A138" s="2"/>
      <c r="C138" s="49"/>
      <c r="D138" s="50"/>
      <c r="E138" s="50"/>
      <c r="F138" s="50"/>
      <c r="G138" s="50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T138" s="2"/>
    </row>
    <row r="139" spans="1:20" x14ac:dyDescent="0.25">
      <c r="A139" s="2"/>
      <c r="C139" s="49"/>
      <c r="D139" s="50"/>
      <c r="E139" s="50"/>
      <c r="F139" s="50"/>
      <c r="G139" s="50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T139" s="2"/>
    </row>
    <row r="140" spans="1:20" x14ac:dyDescent="0.25">
      <c r="A140" s="2"/>
      <c r="C140" s="49"/>
      <c r="D140" s="50"/>
      <c r="E140" s="50"/>
      <c r="F140" s="50"/>
      <c r="G140" s="50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T140" s="2"/>
    </row>
    <row r="141" spans="1:20" x14ac:dyDescent="0.25">
      <c r="A141" s="2"/>
      <c r="C141" s="49"/>
      <c r="D141" s="50"/>
      <c r="E141" s="50"/>
      <c r="F141" s="50"/>
      <c r="G141" s="50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T141" s="2"/>
    </row>
    <row r="142" spans="1:20" x14ac:dyDescent="0.25">
      <c r="A142" s="2"/>
      <c r="C142" s="49"/>
      <c r="D142" s="50"/>
      <c r="E142" s="50"/>
      <c r="F142" s="50"/>
      <c r="G142" s="50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T142" s="2"/>
    </row>
    <row r="143" spans="1:20" x14ac:dyDescent="0.25">
      <c r="A143" s="2"/>
      <c r="C143" s="49"/>
      <c r="D143" s="50"/>
      <c r="E143" s="50"/>
      <c r="F143" s="50"/>
      <c r="G143" s="50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T143" s="2"/>
    </row>
    <row r="144" spans="1:20" x14ac:dyDescent="0.25">
      <c r="A144" s="2"/>
      <c r="C144" s="49"/>
      <c r="D144" s="50"/>
      <c r="E144" s="50"/>
      <c r="F144" s="50"/>
      <c r="G144" s="50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T144" s="2"/>
    </row>
    <row r="145" spans="1:20" x14ac:dyDescent="0.25">
      <c r="A145" s="2"/>
      <c r="C145" s="49"/>
      <c r="D145" s="50"/>
      <c r="E145" s="50"/>
      <c r="F145" s="50"/>
      <c r="G145" s="50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T145" s="2"/>
    </row>
    <row r="146" spans="1:20" x14ac:dyDescent="0.25">
      <c r="A146" s="2"/>
      <c r="C146" s="49"/>
      <c r="D146" s="50"/>
      <c r="E146" s="50"/>
      <c r="F146" s="50"/>
      <c r="G146" s="50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T146" s="2"/>
    </row>
    <row r="147" spans="1:20" x14ac:dyDescent="0.25">
      <c r="A147" s="2"/>
      <c r="C147" s="49"/>
      <c r="D147" s="50"/>
      <c r="E147" s="50"/>
      <c r="F147" s="50"/>
      <c r="G147" s="50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T147" s="2"/>
    </row>
    <row r="148" spans="1:20" x14ac:dyDescent="0.25">
      <c r="A148" s="2"/>
      <c r="C148" s="49"/>
      <c r="D148" s="50"/>
      <c r="E148" s="50"/>
      <c r="F148" s="50"/>
      <c r="G148" s="50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T148" s="2"/>
    </row>
    <row r="149" spans="1:20" x14ac:dyDescent="0.25">
      <c r="A149" s="2"/>
      <c r="C149" s="49"/>
      <c r="D149" s="50"/>
      <c r="E149" s="50"/>
      <c r="F149" s="50"/>
      <c r="G149" s="50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T149" s="2"/>
    </row>
    <row r="150" spans="1:20" x14ac:dyDescent="0.25">
      <c r="A150" s="2"/>
      <c r="C150" s="49"/>
      <c r="D150" s="50"/>
      <c r="E150" s="50"/>
      <c r="F150" s="50"/>
      <c r="G150" s="50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T150" s="2"/>
    </row>
    <row r="151" spans="1:20" x14ac:dyDescent="0.25">
      <c r="A151" s="2"/>
      <c r="C151" s="49"/>
      <c r="D151" s="50"/>
      <c r="E151" s="50"/>
      <c r="F151" s="50"/>
      <c r="G151" s="50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T151" s="2"/>
    </row>
    <row r="152" spans="1:20" x14ac:dyDescent="0.25">
      <c r="A152" s="2"/>
      <c r="C152" s="49"/>
      <c r="D152" s="50"/>
      <c r="E152" s="50"/>
      <c r="F152" s="50"/>
      <c r="G152" s="50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T152" s="2"/>
    </row>
    <row r="153" spans="1:20" x14ac:dyDescent="0.25">
      <c r="A153" s="2"/>
      <c r="C153" s="49"/>
      <c r="D153" s="50"/>
      <c r="E153" s="50"/>
      <c r="F153" s="50"/>
      <c r="G153" s="50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T153" s="2"/>
    </row>
    <row r="154" spans="1:20" x14ac:dyDescent="0.25">
      <c r="A154" s="2"/>
      <c r="C154" s="49"/>
      <c r="D154" s="50"/>
      <c r="E154" s="50"/>
      <c r="F154" s="50"/>
      <c r="G154" s="50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T154" s="2"/>
    </row>
    <row r="155" spans="1:20" x14ac:dyDescent="0.25">
      <c r="A155" s="2"/>
      <c r="C155" s="49"/>
      <c r="D155" s="50"/>
      <c r="E155" s="50"/>
      <c r="F155" s="50"/>
      <c r="G155" s="50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T155" s="2"/>
    </row>
    <row r="156" spans="1:20" x14ac:dyDescent="0.25">
      <c r="A156" s="2"/>
      <c r="C156" s="49"/>
      <c r="D156" s="50"/>
      <c r="E156" s="50"/>
      <c r="F156" s="50"/>
      <c r="G156" s="50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T156" s="2"/>
    </row>
    <row r="157" spans="1:20" x14ac:dyDescent="0.25">
      <c r="A157" s="2"/>
      <c r="C157" s="49"/>
      <c r="D157" s="50"/>
      <c r="E157" s="50"/>
      <c r="F157" s="50"/>
      <c r="G157" s="50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T157" s="2"/>
    </row>
    <row r="158" spans="1:20" x14ac:dyDescent="0.25">
      <c r="A158" s="2"/>
      <c r="C158" s="49"/>
      <c r="D158" s="50"/>
      <c r="E158" s="50"/>
      <c r="F158" s="50"/>
      <c r="G158" s="50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T158" s="2"/>
    </row>
    <row r="159" spans="1:20" x14ac:dyDescent="0.25">
      <c r="A159" s="2"/>
      <c r="C159" s="49"/>
      <c r="D159" s="50"/>
      <c r="E159" s="50"/>
      <c r="F159" s="50"/>
      <c r="G159" s="50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T159" s="2"/>
    </row>
    <row r="160" spans="1:20" x14ac:dyDescent="0.25">
      <c r="A160" s="2"/>
      <c r="C160" s="49"/>
      <c r="D160" s="50"/>
      <c r="E160" s="50"/>
      <c r="F160" s="50"/>
      <c r="G160" s="50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T160" s="2"/>
    </row>
    <row r="161" spans="1:20" x14ac:dyDescent="0.25">
      <c r="A161" s="2"/>
      <c r="C161" s="49"/>
      <c r="D161" s="50"/>
      <c r="E161" s="50"/>
      <c r="F161" s="50"/>
      <c r="G161" s="50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T161" s="2"/>
    </row>
    <row r="162" spans="1:20" x14ac:dyDescent="0.25">
      <c r="A162" s="2"/>
      <c r="C162" s="49"/>
      <c r="D162" s="50"/>
      <c r="E162" s="50"/>
      <c r="F162" s="50"/>
      <c r="G162" s="50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T162" s="2"/>
    </row>
    <row r="163" spans="1:20" x14ac:dyDescent="0.25">
      <c r="A163" s="2"/>
      <c r="C163" s="49"/>
      <c r="D163" s="50"/>
      <c r="E163" s="50"/>
      <c r="F163" s="50"/>
      <c r="G163" s="50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T163" s="2"/>
    </row>
    <row r="164" spans="1:20" x14ac:dyDescent="0.25">
      <c r="A164" s="2"/>
      <c r="C164" s="49"/>
      <c r="D164" s="50"/>
      <c r="E164" s="50"/>
      <c r="F164" s="50"/>
      <c r="G164" s="50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T164" s="2"/>
    </row>
    <row r="165" spans="1:20" x14ac:dyDescent="0.25">
      <c r="A165" s="2"/>
      <c r="C165" s="49"/>
      <c r="D165" s="50"/>
      <c r="E165" s="50"/>
      <c r="F165" s="50"/>
      <c r="G165" s="50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T165" s="2"/>
    </row>
    <row r="166" spans="1:20" x14ac:dyDescent="0.25">
      <c r="A166" s="2"/>
      <c r="C166" s="49"/>
      <c r="D166" s="50"/>
      <c r="E166" s="50"/>
      <c r="F166" s="50"/>
      <c r="G166" s="50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T166" s="2"/>
    </row>
    <row r="167" spans="1:20" x14ac:dyDescent="0.25">
      <c r="A167" s="2"/>
      <c r="C167" s="49"/>
      <c r="D167" s="50"/>
      <c r="E167" s="50"/>
      <c r="F167" s="50"/>
      <c r="G167" s="50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T167" s="2"/>
    </row>
    <row r="168" spans="1:20" x14ac:dyDescent="0.25">
      <c r="A168" s="2"/>
      <c r="C168" s="49"/>
      <c r="D168" s="50"/>
      <c r="E168" s="50"/>
      <c r="F168" s="50"/>
      <c r="G168" s="50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T168" s="2"/>
    </row>
    <row r="169" spans="1:20" x14ac:dyDescent="0.25">
      <c r="A169" s="2"/>
      <c r="C169" s="49"/>
      <c r="D169" s="50"/>
      <c r="E169" s="50"/>
      <c r="F169" s="50"/>
      <c r="G169" s="50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T169" s="2"/>
    </row>
    <row r="170" spans="1:20" x14ac:dyDescent="0.25">
      <c r="A170" s="2"/>
      <c r="C170" s="49"/>
      <c r="D170" s="50"/>
      <c r="E170" s="50"/>
      <c r="F170" s="50"/>
      <c r="G170" s="50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T170" s="2"/>
    </row>
    <row r="171" spans="1:20" x14ac:dyDescent="0.25">
      <c r="A171" s="2"/>
      <c r="C171" s="49"/>
      <c r="D171" s="50"/>
      <c r="E171" s="50"/>
      <c r="F171" s="50"/>
      <c r="G171" s="50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T171" s="2"/>
    </row>
    <row r="172" spans="1:20" x14ac:dyDescent="0.25">
      <c r="A172" s="2"/>
      <c r="C172" s="49"/>
      <c r="D172" s="50"/>
      <c r="E172" s="50"/>
      <c r="F172" s="50"/>
      <c r="G172" s="50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T172" s="2"/>
    </row>
    <row r="173" spans="1:20" x14ac:dyDescent="0.25">
      <c r="A173" s="2"/>
      <c r="C173" s="49"/>
      <c r="D173" s="50"/>
      <c r="E173" s="50"/>
      <c r="F173" s="50"/>
      <c r="G173" s="50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T173" s="2"/>
    </row>
    <row r="174" spans="1:20" x14ac:dyDescent="0.25">
      <c r="A174" s="2"/>
      <c r="C174" s="49"/>
      <c r="D174" s="50"/>
      <c r="E174" s="50"/>
      <c r="F174" s="50"/>
      <c r="G174" s="50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T174" s="2"/>
    </row>
    <row r="175" spans="1:20" x14ac:dyDescent="0.25">
      <c r="A175" s="2"/>
      <c r="C175" s="49"/>
      <c r="D175" s="50"/>
      <c r="E175" s="50"/>
      <c r="F175" s="50"/>
      <c r="G175" s="50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T175" s="2"/>
    </row>
    <row r="176" spans="1:20" x14ac:dyDescent="0.25">
      <c r="A176" s="2"/>
      <c r="C176" s="49"/>
      <c r="D176" s="50"/>
      <c r="E176" s="50"/>
      <c r="F176" s="50"/>
      <c r="G176" s="50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T176" s="2"/>
    </row>
    <row r="177" spans="1:20" x14ac:dyDescent="0.25">
      <c r="A177" s="2"/>
      <c r="C177" s="49"/>
      <c r="D177" s="50"/>
      <c r="E177" s="50"/>
      <c r="F177" s="50"/>
      <c r="G177" s="50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T177" s="2"/>
    </row>
    <row r="178" spans="1:20" x14ac:dyDescent="0.25">
      <c r="A178" s="2"/>
      <c r="C178" s="49"/>
      <c r="D178" s="50"/>
      <c r="E178" s="50"/>
      <c r="F178" s="50"/>
      <c r="G178" s="50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T178" s="2"/>
    </row>
    <row r="179" spans="1:20" x14ac:dyDescent="0.25">
      <c r="A179" s="2"/>
      <c r="C179" s="49"/>
      <c r="D179" s="50"/>
      <c r="E179" s="50"/>
      <c r="F179" s="50"/>
      <c r="G179" s="50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T179" s="2"/>
    </row>
    <row r="180" spans="1:20" x14ac:dyDescent="0.25">
      <c r="A180" s="2"/>
      <c r="C180" s="49"/>
      <c r="D180" s="50"/>
      <c r="E180" s="50"/>
      <c r="F180" s="50"/>
      <c r="G180" s="50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T180" s="2"/>
    </row>
    <row r="181" spans="1:20" x14ac:dyDescent="0.25">
      <c r="A181" s="2"/>
      <c r="C181" s="49"/>
      <c r="D181" s="50"/>
      <c r="E181" s="50"/>
      <c r="F181" s="50"/>
      <c r="G181" s="50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T181" s="2"/>
    </row>
    <row r="182" spans="1:20" x14ac:dyDescent="0.25">
      <c r="A182" s="2"/>
      <c r="C182" s="49"/>
      <c r="D182" s="50"/>
      <c r="E182" s="50"/>
      <c r="F182" s="50"/>
      <c r="G182" s="50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T182" s="2"/>
    </row>
    <row r="183" spans="1:20" x14ac:dyDescent="0.25">
      <c r="A183" s="2"/>
      <c r="C183" s="49"/>
      <c r="D183" s="50"/>
      <c r="E183" s="50"/>
      <c r="F183" s="50"/>
      <c r="G183" s="50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T183" s="2"/>
    </row>
    <row r="184" spans="1:20" x14ac:dyDescent="0.25">
      <c r="A184" s="2"/>
      <c r="C184" s="49"/>
      <c r="D184" s="50"/>
      <c r="E184" s="50"/>
      <c r="F184" s="50"/>
      <c r="G184" s="50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T184" s="2"/>
    </row>
    <row r="185" spans="1:20" x14ac:dyDescent="0.25">
      <c r="A185" s="2"/>
      <c r="C185" s="49"/>
      <c r="D185" s="50"/>
      <c r="E185" s="50"/>
      <c r="F185" s="50"/>
      <c r="G185" s="50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T185" s="2"/>
    </row>
    <row r="186" spans="1:20" x14ac:dyDescent="0.25">
      <c r="A186" s="2"/>
      <c r="C186" s="49"/>
      <c r="D186" s="50"/>
      <c r="E186" s="50"/>
      <c r="F186" s="50"/>
      <c r="G186" s="50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T186" s="2"/>
    </row>
    <row r="187" spans="1:20" x14ac:dyDescent="0.25">
      <c r="A187" s="2"/>
      <c r="C187" s="49"/>
      <c r="D187" s="50"/>
      <c r="E187" s="50"/>
      <c r="F187" s="50"/>
      <c r="G187" s="50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T187" s="2"/>
    </row>
    <row r="188" spans="1:20" x14ac:dyDescent="0.25">
      <c r="A188" s="2"/>
      <c r="C188" s="49"/>
      <c r="D188" s="50"/>
      <c r="E188" s="50"/>
      <c r="F188" s="50"/>
      <c r="G188" s="50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T188" s="2"/>
    </row>
    <row r="189" spans="1:20" x14ac:dyDescent="0.25">
      <c r="A189" s="2"/>
      <c r="C189" s="49"/>
      <c r="D189" s="50"/>
      <c r="E189" s="50"/>
      <c r="F189" s="50"/>
      <c r="G189" s="50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T189" s="2"/>
    </row>
    <row r="190" spans="1:20" x14ac:dyDescent="0.25">
      <c r="A190" s="2"/>
      <c r="C190" s="49"/>
      <c r="D190" s="50"/>
      <c r="E190" s="50"/>
      <c r="F190" s="50"/>
      <c r="G190" s="50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T190" s="2"/>
    </row>
    <row r="191" spans="1:20" x14ac:dyDescent="0.25">
      <c r="A191" s="2"/>
      <c r="C191" s="49"/>
      <c r="D191" s="50"/>
      <c r="E191" s="50"/>
      <c r="F191" s="50"/>
      <c r="G191" s="50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T191" s="2"/>
    </row>
    <row r="192" spans="1:20" x14ac:dyDescent="0.25">
      <c r="A192" s="2"/>
      <c r="C192" s="49"/>
      <c r="D192" s="50"/>
      <c r="E192" s="50"/>
      <c r="F192" s="50"/>
      <c r="G192" s="50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T192" s="2"/>
    </row>
    <row r="193" spans="1:20" x14ac:dyDescent="0.25">
      <c r="A193" s="2"/>
      <c r="C193" s="49"/>
      <c r="D193" s="50"/>
      <c r="E193" s="50"/>
      <c r="F193" s="50"/>
      <c r="G193" s="50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T193" s="2"/>
    </row>
    <row r="194" spans="1:20" x14ac:dyDescent="0.25">
      <c r="A194" s="2"/>
      <c r="C194" s="49"/>
      <c r="D194" s="50"/>
      <c r="E194" s="50"/>
      <c r="F194" s="50"/>
      <c r="G194" s="50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T194" s="2"/>
    </row>
    <row r="195" spans="1:20" x14ac:dyDescent="0.25">
      <c r="A195" s="2"/>
      <c r="C195" s="49"/>
      <c r="D195" s="50"/>
      <c r="E195" s="50"/>
      <c r="F195" s="50"/>
      <c r="G195" s="50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T195" s="2"/>
    </row>
    <row r="196" spans="1:20" x14ac:dyDescent="0.25">
      <c r="A196" s="2"/>
      <c r="C196" s="49"/>
      <c r="D196" s="50"/>
      <c r="E196" s="50"/>
      <c r="F196" s="50"/>
      <c r="G196" s="50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T196" s="2"/>
    </row>
    <row r="197" spans="1:20" x14ac:dyDescent="0.25">
      <c r="A197" s="2"/>
      <c r="C197" s="49"/>
      <c r="D197" s="50"/>
      <c r="E197" s="50"/>
      <c r="F197" s="50"/>
      <c r="G197" s="50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T197" s="2"/>
    </row>
    <row r="198" spans="1:20" x14ac:dyDescent="0.25">
      <c r="A198" s="2"/>
      <c r="C198" s="49"/>
      <c r="D198" s="50"/>
      <c r="E198" s="50"/>
      <c r="F198" s="50"/>
      <c r="G198" s="50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T198" s="2"/>
    </row>
    <row r="199" spans="1:20" x14ac:dyDescent="0.25">
      <c r="A199" s="2"/>
      <c r="C199" s="49"/>
      <c r="D199" s="50"/>
      <c r="E199" s="50"/>
      <c r="F199" s="50"/>
      <c r="G199" s="50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T199" s="2"/>
    </row>
    <row r="200" spans="1:20" x14ac:dyDescent="0.25">
      <c r="A200" s="2"/>
      <c r="C200" s="49"/>
      <c r="D200" s="50"/>
      <c r="E200" s="50"/>
      <c r="F200" s="50"/>
      <c r="G200" s="50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T200" s="2"/>
    </row>
    <row r="201" spans="1:20" x14ac:dyDescent="0.25">
      <c r="A201" s="2"/>
      <c r="C201" s="49"/>
      <c r="D201" s="50"/>
      <c r="E201" s="50"/>
      <c r="F201" s="50"/>
      <c r="G201" s="50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T201" s="2"/>
    </row>
    <row r="202" spans="1:20" x14ac:dyDescent="0.25">
      <c r="A202" s="2"/>
      <c r="C202" s="49"/>
      <c r="D202" s="50"/>
      <c r="E202" s="50"/>
      <c r="F202" s="50"/>
      <c r="G202" s="50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T202" s="2"/>
    </row>
    <row r="203" spans="1:20" x14ac:dyDescent="0.25">
      <c r="A203" s="2"/>
      <c r="C203" s="49"/>
      <c r="D203" s="50"/>
      <c r="E203" s="50"/>
      <c r="F203" s="50"/>
      <c r="G203" s="50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T203" s="2"/>
    </row>
    <row r="204" spans="1:20" x14ac:dyDescent="0.25">
      <c r="A204" s="2"/>
      <c r="C204" s="49"/>
      <c r="D204" s="50"/>
      <c r="E204" s="50"/>
      <c r="F204" s="50"/>
      <c r="G204" s="50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T204" s="2"/>
    </row>
    <row r="205" spans="1:20" x14ac:dyDescent="0.25">
      <c r="A205" s="2"/>
      <c r="C205" s="49"/>
      <c r="D205" s="50"/>
      <c r="E205" s="50"/>
      <c r="F205" s="50"/>
      <c r="G205" s="50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T205" s="2"/>
    </row>
    <row r="206" spans="1:20" x14ac:dyDescent="0.25">
      <c r="A206" s="2"/>
      <c r="C206" s="49"/>
      <c r="D206" s="50"/>
      <c r="E206" s="50"/>
      <c r="F206" s="50"/>
      <c r="G206" s="50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T206" s="2"/>
    </row>
    <row r="207" spans="1:20" x14ac:dyDescent="0.25">
      <c r="A207" s="2"/>
      <c r="C207" s="49"/>
      <c r="D207" s="50"/>
      <c r="E207" s="50"/>
      <c r="F207" s="50"/>
      <c r="G207" s="50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T207" s="2"/>
    </row>
    <row r="208" spans="1:20" x14ac:dyDescent="0.25">
      <c r="A208" s="2"/>
      <c r="C208" s="49"/>
      <c r="D208" s="50"/>
      <c r="E208" s="50"/>
      <c r="F208" s="50"/>
      <c r="G208" s="50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T208" s="2"/>
    </row>
    <row r="209" spans="1:20" x14ac:dyDescent="0.25">
      <c r="A209" s="2"/>
      <c r="C209" s="49"/>
      <c r="D209" s="50"/>
      <c r="E209" s="50"/>
      <c r="F209" s="50"/>
      <c r="G209" s="50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T209" s="2"/>
    </row>
    <row r="210" spans="1:20" x14ac:dyDescent="0.25">
      <c r="A210" s="2"/>
      <c r="C210" s="49"/>
      <c r="D210" s="50"/>
      <c r="E210" s="50"/>
      <c r="F210" s="50"/>
      <c r="G210" s="50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T210" s="2"/>
    </row>
    <row r="211" spans="1:20" x14ac:dyDescent="0.25">
      <c r="A211" s="2"/>
      <c r="C211" s="49"/>
      <c r="D211" s="50"/>
      <c r="E211" s="50"/>
      <c r="F211" s="50"/>
      <c r="G211" s="50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T211" s="2"/>
    </row>
    <row r="212" spans="1:20" x14ac:dyDescent="0.25">
      <c r="A212" s="2"/>
      <c r="C212" s="49"/>
      <c r="D212" s="50"/>
      <c r="E212" s="50"/>
      <c r="F212" s="50"/>
      <c r="G212" s="50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T212" s="2"/>
    </row>
    <row r="213" spans="1:20" x14ac:dyDescent="0.25">
      <c r="A213" s="2"/>
      <c r="C213" s="49"/>
      <c r="D213" s="50"/>
      <c r="E213" s="50"/>
      <c r="F213" s="50"/>
      <c r="G213" s="50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T213" s="2"/>
    </row>
    <row r="214" spans="1:20" x14ac:dyDescent="0.25">
      <c r="A214" s="2"/>
      <c r="C214" s="49"/>
      <c r="D214" s="50"/>
      <c r="E214" s="50"/>
      <c r="F214" s="50"/>
      <c r="G214" s="50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T214" s="2"/>
    </row>
    <row r="215" spans="1:20" x14ac:dyDescent="0.25">
      <c r="A215" s="2"/>
      <c r="C215" s="49"/>
      <c r="D215" s="50"/>
      <c r="E215" s="50"/>
      <c r="F215" s="50"/>
      <c r="G215" s="50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T215" s="2"/>
    </row>
    <row r="216" spans="1:20" x14ac:dyDescent="0.25">
      <c r="A216" s="2"/>
      <c r="C216" s="49"/>
      <c r="D216" s="50"/>
      <c r="E216" s="50"/>
      <c r="F216" s="50"/>
      <c r="G216" s="50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T216" s="2"/>
    </row>
    <row r="217" spans="1:20" x14ac:dyDescent="0.25">
      <c r="A217" s="2"/>
      <c r="C217" s="49"/>
      <c r="D217" s="50"/>
      <c r="E217" s="50"/>
      <c r="F217" s="50"/>
      <c r="G217" s="50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T217" s="2"/>
    </row>
    <row r="218" spans="1:20" x14ac:dyDescent="0.25">
      <c r="A218" s="2"/>
      <c r="C218" s="49"/>
      <c r="D218" s="50"/>
      <c r="E218" s="50"/>
      <c r="F218" s="50"/>
      <c r="G218" s="50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T218" s="2"/>
    </row>
    <row r="219" spans="1:20" x14ac:dyDescent="0.25">
      <c r="A219" s="2"/>
      <c r="C219" s="49"/>
      <c r="D219" s="50"/>
      <c r="E219" s="50"/>
      <c r="F219" s="50"/>
      <c r="G219" s="50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T219" s="2"/>
    </row>
    <row r="220" spans="1:20" x14ac:dyDescent="0.25">
      <c r="A220" s="2"/>
      <c r="C220" s="49"/>
      <c r="D220" s="50"/>
      <c r="E220" s="50"/>
      <c r="F220" s="50"/>
      <c r="G220" s="50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T220" s="2"/>
    </row>
    <row r="221" spans="1:20" x14ac:dyDescent="0.25">
      <c r="A221" s="2"/>
      <c r="C221" s="49"/>
      <c r="D221" s="50"/>
      <c r="E221" s="50"/>
      <c r="F221" s="50"/>
      <c r="G221" s="50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T221" s="2"/>
    </row>
    <row r="222" spans="1:20" x14ac:dyDescent="0.25">
      <c r="A222" s="2"/>
      <c r="C222" s="49"/>
      <c r="D222" s="50"/>
      <c r="E222" s="50"/>
      <c r="F222" s="50"/>
      <c r="G222" s="50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T222" s="2"/>
    </row>
    <row r="223" spans="1:20" x14ac:dyDescent="0.25">
      <c r="A223" s="2"/>
      <c r="C223" s="49"/>
      <c r="D223" s="50"/>
      <c r="E223" s="50"/>
      <c r="F223" s="50"/>
      <c r="G223" s="50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T223" s="2"/>
    </row>
    <row r="224" spans="1:20" x14ac:dyDescent="0.25">
      <c r="A224" s="2"/>
      <c r="C224" s="49"/>
      <c r="D224" s="50"/>
      <c r="E224" s="50"/>
      <c r="F224" s="50"/>
      <c r="G224" s="50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T224" s="2"/>
    </row>
    <row r="225" spans="1:20" x14ac:dyDescent="0.25">
      <c r="A225" s="2"/>
      <c r="C225" s="49"/>
      <c r="D225" s="50"/>
      <c r="E225" s="50"/>
      <c r="F225" s="50"/>
      <c r="G225" s="50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T225" s="2"/>
    </row>
    <row r="226" spans="1:20" x14ac:dyDescent="0.25">
      <c r="A226" s="2"/>
      <c r="C226" s="49"/>
      <c r="D226" s="50"/>
      <c r="E226" s="50"/>
      <c r="F226" s="50"/>
      <c r="G226" s="50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T226" s="2"/>
    </row>
    <row r="227" spans="1:20" x14ac:dyDescent="0.25">
      <c r="A227" s="2"/>
      <c r="C227" s="49"/>
      <c r="D227" s="50"/>
      <c r="E227" s="50"/>
      <c r="F227" s="50"/>
      <c r="G227" s="50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T227" s="2"/>
    </row>
    <row r="228" spans="1:20" x14ac:dyDescent="0.25">
      <c r="A228" s="2"/>
      <c r="C228" s="49"/>
      <c r="D228" s="50"/>
      <c r="E228" s="50"/>
      <c r="F228" s="50"/>
      <c r="G228" s="50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T228" s="2"/>
    </row>
    <row r="229" spans="1:20" x14ac:dyDescent="0.25">
      <c r="A229" s="2"/>
      <c r="C229" s="49"/>
      <c r="D229" s="50"/>
      <c r="E229" s="50"/>
      <c r="F229" s="50"/>
      <c r="G229" s="50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T229" s="2"/>
    </row>
    <row r="230" spans="1:20" x14ac:dyDescent="0.25">
      <c r="A230" s="2"/>
      <c r="C230" s="49"/>
      <c r="D230" s="50"/>
      <c r="E230" s="50"/>
      <c r="F230" s="50"/>
      <c r="G230" s="50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T230" s="2"/>
    </row>
    <row r="231" spans="1:20" x14ac:dyDescent="0.25">
      <c r="A231" s="2"/>
      <c r="C231" s="49"/>
      <c r="D231" s="50"/>
      <c r="E231" s="50"/>
      <c r="F231" s="50"/>
      <c r="G231" s="50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T231" s="2"/>
    </row>
    <row r="232" spans="1:20" x14ac:dyDescent="0.25">
      <c r="A232" s="2"/>
      <c r="C232" s="49"/>
      <c r="D232" s="50"/>
      <c r="E232" s="50"/>
      <c r="F232" s="50"/>
      <c r="G232" s="50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T232" s="2"/>
    </row>
    <row r="233" spans="1:20" x14ac:dyDescent="0.25">
      <c r="A233" s="2"/>
      <c r="C233" s="49"/>
      <c r="D233" s="50"/>
      <c r="E233" s="50"/>
      <c r="F233" s="50"/>
      <c r="G233" s="50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T233" s="2"/>
    </row>
    <row r="234" spans="1:20" x14ac:dyDescent="0.25">
      <c r="A234" s="2"/>
      <c r="C234" s="49"/>
      <c r="D234" s="50"/>
      <c r="E234" s="50"/>
      <c r="F234" s="50"/>
      <c r="G234" s="50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T234" s="2"/>
    </row>
    <row r="235" spans="1:20" x14ac:dyDescent="0.25">
      <c r="A235" s="2"/>
      <c r="C235" s="49"/>
      <c r="D235" s="50"/>
      <c r="E235" s="50"/>
      <c r="F235" s="50"/>
      <c r="G235" s="50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T235" s="2"/>
    </row>
    <row r="236" spans="1:20" x14ac:dyDescent="0.25">
      <c r="A236" s="2"/>
      <c r="C236" s="49"/>
      <c r="D236" s="50"/>
      <c r="E236" s="50"/>
      <c r="F236" s="50"/>
      <c r="G236" s="50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T236" s="2"/>
    </row>
    <row r="237" spans="1:20" x14ac:dyDescent="0.25">
      <c r="A237" s="2"/>
      <c r="C237" s="49"/>
      <c r="D237" s="50"/>
      <c r="E237" s="50"/>
      <c r="F237" s="50"/>
      <c r="G237" s="50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T237" s="2"/>
    </row>
    <row r="238" spans="1:20" x14ac:dyDescent="0.25">
      <c r="A238" s="2"/>
      <c r="C238" s="49"/>
      <c r="D238" s="50"/>
      <c r="E238" s="50"/>
      <c r="F238" s="50"/>
      <c r="G238" s="50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T238" s="2"/>
    </row>
    <row r="239" spans="1:20" x14ac:dyDescent="0.25">
      <c r="A239" s="2"/>
      <c r="C239" s="49"/>
      <c r="D239" s="50"/>
      <c r="E239" s="50"/>
      <c r="F239" s="50"/>
      <c r="G239" s="50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T239" s="2"/>
    </row>
    <row r="240" spans="1:20" x14ac:dyDescent="0.25">
      <c r="A240" s="2"/>
      <c r="C240" s="49"/>
      <c r="D240" s="50"/>
      <c r="E240" s="50"/>
      <c r="F240" s="50"/>
      <c r="G240" s="50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T240" s="2"/>
    </row>
    <row r="241" spans="1:20" x14ac:dyDescent="0.25">
      <c r="A241" s="2"/>
      <c r="C241" s="49"/>
      <c r="D241" s="50"/>
      <c r="E241" s="50"/>
      <c r="F241" s="50"/>
      <c r="G241" s="50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T241" s="2"/>
    </row>
    <row r="242" spans="1:20" x14ac:dyDescent="0.25">
      <c r="A242" s="2"/>
      <c r="C242" s="49"/>
      <c r="D242" s="50"/>
      <c r="E242" s="50"/>
      <c r="F242" s="50"/>
      <c r="G242" s="50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T242" s="2"/>
    </row>
    <row r="243" spans="1:20" x14ac:dyDescent="0.25">
      <c r="A243" s="2"/>
      <c r="C243" s="49"/>
      <c r="D243" s="50"/>
      <c r="E243" s="50"/>
      <c r="F243" s="50"/>
      <c r="G243" s="50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T243" s="2"/>
    </row>
    <row r="244" spans="1:20" x14ac:dyDescent="0.25">
      <c r="A244" s="2"/>
      <c r="C244" s="49"/>
      <c r="D244" s="50"/>
      <c r="E244" s="50"/>
      <c r="F244" s="50"/>
      <c r="G244" s="50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T244" s="2"/>
    </row>
    <row r="245" spans="1:20" x14ac:dyDescent="0.25">
      <c r="A245" s="2"/>
      <c r="C245" s="49"/>
      <c r="D245" s="50"/>
      <c r="E245" s="50"/>
      <c r="F245" s="50"/>
      <c r="G245" s="50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T245" s="2"/>
    </row>
    <row r="246" spans="1:20" x14ac:dyDescent="0.25">
      <c r="A246" s="2"/>
      <c r="C246" s="49"/>
      <c r="D246" s="50"/>
      <c r="E246" s="50"/>
      <c r="F246" s="50"/>
      <c r="G246" s="50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T246" s="2"/>
    </row>
    <row r="247" spans="1:20" x14ac:dyDescent="0.25">
      <c r="A247" s="2"/>
      <c r="C247" s="49"/>
      <c r="D247" s="50"/>
      <c r="E247" s="50"/>
      <c r="F247" s="50"/>
      <c r="G247" s="50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T247" s="2"/>
    </row>
    <row r="248" spans="1:20" x14ac:dyDescent="0.25">
      <c r="A248" s="2"/>
      <c r="C248" s="49"/>
      <c r="D248" s="50"/>
      <c r="E248" s="50"/>
      <c r="F248" s="50"/>
      <c r="G248" s="50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T248" s="2"/>
    </row>
    <row r="249" spans="1:20" x14ac:dyDescent="0.25">
      <c r="A249" s="2"/>
      <c r="C249" s="49"/>
      <c r="D249" s="50"/>
      <c r="E249" s="50"/>
      <c r="F249" s="50"/>
      <c r="G249" s="50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T249" s="2"/>
    </row>
    <row r="250" spans="1:20" x14ac:dyDescent="0.25">
      <c r="A250" s="2"/>
      <c r="C250" s="49"/>
      <c r="D250" s="50"/>
      <c r="E250" s="50"/>
      <c r="F250" s="50"/>
      <c r="G250" s="50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T250" s="2"/>
    </row>
    <row r="251" spans="1:20" x14ac:dyDescent="0.25">
      <c r="A251" s="2"/>
      <c r="C251" s="49"/>
      <c r="D251" s="50"/>
      <c r="E251" s="50"/>
      <c r="F251" s="50"/>
      <c r="G251" s="50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T251" s="2"/>
    </row>
    <row r="252" spans="1:20" x14ac:dyDescent="0.25">
      <c r="A252" s="2"/>
      <c r="C252" s="49"/>
      <c r="D252" s="50"/>
      <c r="E252" s="50"/>
      <c r="F252" s="50"/>
      <c r="G252" s="50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T252" s="2"/>
    </row>
    <row r="253" spans="1:20" x14ac:dyDescent="0.25">
      <c r="A253" s="2"/>
      <c r="C253" s="49"/>
      <c r="D253" s="50"/>
      <c r="E253" s="50"/>
      <c r="F253" s="50"/>
      <c r="G253" s="50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T253" s="2"/>
    </row>
    <row r="254" spans="1:20" x14ac:dyDescent="0.25">
      <c r="A254" s="2"/>
      <c r="C254" s="49"/>
      <c r="D254" s="50"/>
      <c r="E254" s="50"/>
      <c r="F254" s="50"/>
      <c r="G254" s="50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T254" s="2"/>
    </row>
    <row r="255" spans="1:20" x14ac:dyDescent="0.25">
      <c r="A255" s="2"/>
      <c r="C255" s="49"/>
      <c r="D255" s="50"/>
      <c r="E255" s="50"/>
      <c r="F255" s="50"/>
      <c r="G255" s="50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T255" s="2"/>
    </row>
    <row r="256" spans="1:20" x14ac:dyDescent="0.25">
      <c r="A256" s="2"/>
      <c r="C256" s="49"/>
      <c r="D256" s="50"/>
      <c r="E256" s="50"/>
      <c r="F256" s="50"/>
      <c r="G256" s="50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T256" s="2"/>
    </row>
    <row r="257" spans="1:20" x14ac:dyDescent="0.25">
      <c r="A257" s="2"/>
      <c r="C257" s="49"/>
      <c r="D257" s="50"/>
      <c r="E257" s="50"/>
      <c r="F257" s="50"/>
      <c r="G257" s="50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T257" s="2"/>
    </row>
    <row r="258" spans="1:20" x14ac:dyDescent="0.25">
      <c r="A258" s="2"/>
      <c r="C258" s="49"/>
      <c r="D258" s="50"/>
      <c r="E258" s="50"/>
      <c r="F258" s="50"/>
      <c r="G258" s="50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T258" s="2"/>
    </row>
    <row r="259" spans="1:20" x14ac:dyDescent="0.25">
      <c r="A259" s="2"/>
      <c r="C259" s="49"/>
      <c r="D259" s="50"/>
      <c r="E259" s="50"/>
      <c r="F259" s="50"/>
      <c r="G259" s="50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T259" s="2"/>
    </row>
    <row r="260" spans="1:20" x14ac:dyDescent="0.25">
      <c r="A260" s="2"/>
      <c r="C260" s="49"/>
      <c r="D260" s="50"/>
      <c r="E260" s="50"/>
      <c r="F260" s="50"/>
      <c r="G260" s="50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T260" s="2"/>
    </row>
    <row r="261" spans="1:20" x14ac:dyDescent="0.25">
      <c r="A261" s="2"/>
      <c r="C261" s="49"/>
      <c r="D261" s="50"/>
      <c r="E261" s="50"/>
      <c r="F261" s="50"/>
      <c r="G261" s="50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T261" s="2"/>
    </row>
    <row r="262" spans="1:20" x14ac:dyDescent="0.25">
      <c r="A262" s="2"/>
      <c r="C262" s="49"/>
      <c r="D262" s="50"/>
      <c r="E262" s="50"/>
      <c r="F262" s="50"/>
      <c r="G262" s="50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T262" s="2"/>
    </row>
    <row r="263" spans="1:20" x14ac:dyDescent="0.25">
      <c r="A263" s="2"/>
      <c r="C263" s="49"/>
      <c r="D263" s="50"/>
      <c r="E263" s="50"/>
      <c r="F263" s="50"/>
      <c r="G263" s="50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T263" s="2"/>
    </row>
    <row r="264" spans="1:20" x14ac:dyDescent="0.25">
      <c r="A264" s="2"/>
      <c r="C264" s="49"/>
      <c r="D264" s="50"/>
      <c r="E264" s="50"/>
      <c r="F264" s="50"/>
      <c r="G264" s="50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T264" s="2"/>
    </row>
    <row r="265" spans="1:20" x14ac:dyDescent="0.25">
      <c r="A265" s="2"/>
      <c r="C265" s="49"/>
      <c r="D265" s="50"/>
      <c r="E265" s="50"/>
      <c r="F265" s="50"/>
      <c r="G265" s="50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T265" s="2"/>
    </row>
    <row r="266" spans="1:20" x14ac:dyDescent="0.25">
      <c r="A266" s="2"/>
      <c r="C266" s="49"/>
      <c r="D266" s="50"/>
      <c r="E266" s="50"/>
      <c r="F266" s="50"/>
      <c r="G266" s="50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T266" s="2"/>
    </row>
    <row r="267" spans="1:20" x14ac:dyDescent="0.25">
      <c r="A267" s="2"/>
      <c r="C267" s="49"/>
      <c r="D267" s="50"/>
      <c r="E267" s="50"/>
      <c r="F267" s="50"/>
      <c r="G267" s="50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T267" s="2"/>
    </row>
    <row r="268" spans="1:20" x14ac:dyDescent="0.25">
      <c r="A268" s="2"/>
      <c r="C268" s="49"/>
      <c r="D268" s="50"/>
      <c r="E268" s="50"/>
      <c r="F268" s="50"/>
      <c r="G268" s="50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T268" s="2"/>
    </row>
    <row r="269" spans="1:20" x14ac:dyDescent="0.25">
      <c r="A269" s="2"/>
      <c r="C269" s="49"/>
      <c r="D269" s="50"/>
      <c r="E269" s="50"/>
      <c r="F269" s="50"/>
      <c r="G269" s="50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T269" s="2"/>
    </row>
    <row r="270" spans="1:20" x14ac:dyDescent="0.25">
      <c r="A270" s="2"/>
      <c r="C270" s="49"/>
      <c r="D270" s="50"/>
      <c r="E270" s="50"/>
      <c r="F270" s="50"/>
      <c r="G270" s="50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T270" s="2"/>
    </row>
    <row r="271" spans="1:20" x14ac:dyDescent="0.25">
      <c r="A271" s="2"/>
      <c r="C271" s="49"/>
      <c r="D271" s="50"/>
      <c r="E271" s="50"/>
      <c r="F271" s="50"/>
      <c r="G271" s="50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T271" s="2"/>
    </row>
    <row r="272" spans="1:20" x14ac:dyDescent="0.25">
      <c r="A272" s="2"/>
      <c r="C272" s="49"/>
      <c r="D272" s="50"/>
      <c r="E272" s="50"/>
      <c r="F272" s="50"/>
      <c r="G272" s="50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T272" s="2"/>
    </row>
    <row r="273" spans="1:20" x14ac:dyDescent="0.25">
      <c r="A273" s="2"/>
      <c r="C273" s="49"/>
      <c r="D273" s="50"/>
      <c r="E273" s="50"/>
      <c r="F273" s="50"/>
      <c r="G273" s="50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T273" s="2"/>
    </row>
    <row r="274" spans="1:20" x14ac:dyDescent="0.25">
      <c r="A274" s="2"/>
      <c r="C274" s="49"/>
      <c r="D274" s="50"/>
      <c r="E274" s="50"/>
      <c r="F274" s="50"/>
      <c r="G274" s="50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T274" s="2"/>
    </row>
    <row r="275" spans="1:20" x14ac:dyDescent="0.25">
      <c r="A275" s="2"/>
      <c r="C275" s="49"/>
      <c r="D275" s="50"/>
      <c r="E275" s="50"/>
      <c r="F275" s="50"/>
      <c r="G275" s="50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T275" s="2"/>
    </row>
    <row r="276" spans="1:20" x14ac:dyDescent="0.25">
      <c r="A276" s="2"/>
      <c r="C276" s="49"/>
      <c r="D276" s="50"/>
      <c r="E276" s="50"/>
      <c r="F276" s="50"/>
      <c r="G276" s="50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T276" s="2"/>
    </row>
    <row r="277" spans="1:20" x14ac:dyDescent="0.25">
      <c r="A277" s="2"/>
      <c r="C277" s="49"/>
      <c r="D277" s="50"/>
      <c r="E277" s="50"/>
      <c r="F277" s="50"/>
      <c r="G277" s="50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T277" s="2"/>
    </row>
    <row r="278" spans="1:20" x14ac:dyDescent="0.25">
      <c r="A278" s="2"/>
      <c r="C278" s="49"/>
      <c r="D278" s="50"/>
      <c r="E278" s="50"/>
      <c r="F278" s="50"/>
      <c r="G278" s="50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T278" s="2"/>
    </row>
    <row r="279" spans="1:20" x14ac:dyDescent="0.25">
      <c r="A279" s="2"/>
      <c r="C279" s="49"/>
      <c r="D279" s="50"/>
      <c r="E279" s="50"/>
      <c r="F279" s="50"/>
      <c r="G279" s="50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T279" s="2"/>
    </row>
    <row r="280" spans="1:20" x14ac:dyDescent="0.25">
      <c r="A280" s="2"/>
      <c r="C280" s="49"/>
      <c r="D280" s="50"/>
      <c r="E280" s="50"/>
      <c r="F280" s="50"/>
      <c r="G280" s="50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T280" s="2"/>
    </row>
    <row r="281" spans="1:20" x14ac:dyDescent="0.25">
      <c r="A281" s="2"/>
      <c r="C281" s="49"/>
      <c r="D281" s="50"/>
      <c r="E281" s="50"/>
      <c r="F281" s="50"/>
      <c r="G281" s="50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T281" s="2"/>
    </row>
    <row r="282" spans="1:20" x14ac:dyDescent="0.25">
      <c r="A282" s="2"/>
      <c r="C282" s="49"/>
      <c r="D282" s="50"/>
      <c r="E282" s="50"/>
      <c r="F282" s="50"/>
      <c r="G282" s="50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T282" s="2"/>
    </row>
    <row r="283" spans="1:20" x14ac:dyDescent="0.25">
      <c r="A283" s="2"/>
      <c r="C283" s="49"/>
      <c r="D283" s="50"/>
      <c r="E283" s="50"/>
      <c r="F283" s="50"/>
      <c r="G283" s="50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T283" s="2"/>
    </row>
    <row r="284" spans="1:20" x14ac:dyDescent="0.25">
      <c r="A284" s="2"/>
      <c r="C284" s="49"/>
      <c r="D284" s="50"/>
      <c r="E284" s="50"/>
      <c r="F284" s="50"/>
      <c r="G284" s="50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T284" s="2"/>
    </row>
    <row r="285" spans="1:20" x14ac:dyDescent="0.25">
      <c r="A285" s="2"/>
      <c r="C285" s="49"/>
      <c r="D285" s="50"/>
      <c r="E285" s="50"/>
      <c r="F285" s="50"/>
      <c r="G285" s="50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T285" s="2"/>
    </row>
    <row r="286" spans="1:20" x14ac:dyDescent="0.25">
      <c r="A286" s="2"/>
      <c r="C286" s="49"/>
      <c r="D286" s="50"/>
      <c r="E286" s="50"/>
      <c r="F286" s="50"/>
      <c r="G286" s="50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T286" s="2"/>
    </row>
    <row r="287" spans="1:20" x14ac:dyDescent="0.25">
      <c r="A287" s="2"/>
      <c r="C287" s="49"/>
      <c r="D287" s="50"/>
      <c r="E287" s="50"/>
      <c r="F287" s="50"/>
      <c r="G287" s="50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T287" s="2"/>
    </row>
    <row r="288" spans="1:20" x14ac:dyDescent="0.25">
      <c r="A288" s="2"/>
      <c r="C288" s="49"/>
      <c r="D288" s="50"/>
      <c r="E288" s="50"/>
      <c r="F288" s="50"/>
      <c r="G288" s="50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T288" s="2"/>
    </row>
    <row r="289" spans="1:20" x14ac:dyDescent="0.25">
      <c r="A289" s="2"/>
      <c r="C289" s="49"/>
      <c r="D289" s="50"/>
      <c r="E289" s="50"/>
      <c r="F289" s="50"/>
      <c r="G289" s="50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T289" s="2"/>
    </row>
    <row r="290" spans="1:20" x14ac:dyDescent="0.25">
      <c r="A290" s="2"/>
      <c r="C290" s="49"/>
      <c r="D290" s="50"/>
      <c r="E290" s="50"/>
      <c r="F290" s="50"/>
      <c r="G290" s="50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T290" s="2"/>
    </row>
    <row r="291" spans="1:20" x14ac:dyDescent="0.25">
      <c r="A291" s="2"/>
      <c r="C291" s="49"/>
      <c r="D291" s="50"/>
      <c r="E291" s="50"/>
      <c r="F291" s="50"/>
      <c r="G291" s="50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T291" s="2"/>
    </row>
    <row r="292" spans="1:20" x14ac:dyDescent="0.25">
      <c r="A292" s="2"/>
      <c r="C292" s="49"/>
      <c r="D292" s="50"/>
      <c r="E292" s="50"/>
      <c r="F292" s="50"/>
      <c r="G292" s="50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T292" s="2"/>
    </row>
    <row r="293" spans="1:20" x14ac:dyDescent="0.25">
      <c r="A293" s="2"/>
      <c r="C293" s="49"/>
      <c r="D293" s="50"/>
      <c r="E293" s="50"/>
      <c r="F293" s="50"/>
      <c r="G293" s="50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T293" s="2"/>
    </row>
    <row r="294" spans="1:20" x14ac:dyDescent="0.25">
      <c r="A294" s="2"/>
      <c r="C294" s="49"/>
      <c r="D294" s="50"/>
      <c r="E294" s="50"/>
      <c r="F294" s="50"/>
      <c r="G294" s="50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T294" s="2"/>
    </row>
    <row r="295" spans="1:20" x14ac:dyDescent="0.25">
      <c r="A295" s="2"/>
      <c r="C295" s="49"/>
      <c r="D295" s="50"/>
      <c r="E295" s="50"/>
      <c r="F295" s="50"/>
      <c r="G295" s="50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T295" s="2"/>
    </row>
    <row r="296" spans="1:20" x14ac:dyDescent="0.25">
      <c r="A296" s="2"/>
      <c r="C296" s="49"/>
      <c r="D296" s="50"/>
      <c r="E296" s="50"/>
      <c r="F296" s="50"/>
      <c r="G296" s="50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T296" s="2"/>
    </row>
    <row r="297" spans="1:20" x14ac:dyDescent="0.25">
      <c r="A297" s="2"/>
      <c r="C297" s="49"/>
      <c r="D297" s="50"/>
      <c r="E297" s="50"/>
      <c r="F297" s="50"/>
      <c r="G297" s="50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T297" s="2"/>
    </row>
    <row r="298" spans="1:20" x14ac:dyDescent="0.25">
      <c r="A298" s="2"/>
      <c r="C298" s="49"/>
      <c r="D298" s="50"/>
      <c r="E298" s="50"/>
      <c r="F298" s="50"/>
      <c r="G298" s="50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T298" s="2"/>
    </row>
    <row r="299" spans="1:20" x14ac:dyDescent="0.25">
      <c r="A299" s="2"/>
      <c r="C299" s="49"/>
      <c r="D299" s="50"/>
      <c r="E299" s="50"/>
      <c r="F299" s="50"/>
      <c r="G299" s="50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T299" s="2"/>
    </row>
    <row r="300" spans="1:20" x14ac:dyDescent="0.25">
      <c r="A300" s="2"/>
      <c r="C300" s="49"/>
      <c r="D300" s="50"/>
      <c r="E300" s="50"/>
      <c r="F300" s="50"/>
      <c r="G300" s="50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T300" s="2"/>
    </row>
    <row r="301" spans="1:20" x14ac:dyDescent="0.25">
      <c r="A301" s="2"/>
      <c r="C301" s="49"/>
      <c r="D301" s="50"/>
      <c r="E301" s="50"/>
      <c r="F301" s="50"/>
      <c r="G301" s="50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T301" s="2"/>
    </row>
    <row r="302" spans="1:20" x14ac:dyDescent="0.25">
      <c r="A302" s="2"/>
      <c r="C302" s="49"/>
      <c r="D302" s="50"/>
      <c r="E302" s="50"/>
      <c r="F302" s="50"/>
      <c r="G302" s="50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T302" s="2"/>
    </row>
    <row r="303" spans="1:20" x14ac:dyDescent="0.25">
      <c r="A303" s="2"/>
      <c r="C303" s="49"/>
      <c r="D303" s="50"/>
      <c r="E303" s="50"/>
      <c r="F303" s="50"/>
      <c r="G303" s="50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T303" s="2"/>
    </row>
    <row r="304" spans="1:20" x14ac:dyDescent="0.25">
      <c r="A304" s="2"/>
      <c r="C304" s="49"/>
      <c r="D304" s="50"/>
      <c r="E304" s="50"/>
      <c r="F304" s="50"/>
      <c r="G304" s="50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T304" s="2"/>
    </row>
    <row r="305" spans="1:20" x14ac:dyDescent="0.25">
      <c r="A305" s="2"/>
      <c r="C305" s="49"/>
      <c r="D305" s="50"/>
      <c r="E305" s="50"/>
      <c r="F305" s="50"/>
      <c r="G305" s="50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T305" s="2"/>
    </row>
    <row r="306" spans="1:20" x14ac:dyDescent="0.25">
      <c r="A306" s="2"/>
      <c r="C306" s="49"/>
      <c r="D306" s="50"/>
      <c r="E306" s="50"/>
      <c r="F306" s="50"/>
      <c r="G306" s="50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T306" s="2"/>
    </row>
    <row r="307" spans="1:20" x14ac:dyDescent="0.25">
      <c r="A307" s="2"/>
      <c r="C307" s="49"/>
      <c r="D307" s="50"/>
      <c r="E307" s="50"/>
      <c r="F307" s="50"/>
      <c r="G307" s="50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T307" s="2"/>
    </row>
    <row r="308" spans="1:20" x14ac:dyDescent="0.25">
      <c r="A308" s="2"/>
      <c r="C308" s="49"/>
      <c r="D308" s="50"/>
      <c r="E308" s="50"/>
      <c r="F308" s="50"/>
      <c r="G308" s="50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T308" s="2"/>
    </row>
    <row r="309" spans="1:20" x14ac:dyDescent="0.25">
      <c r="A309" s="2"/>
      <c r="C309" s="49"/>
      <c r="D309" s="50"/>
      <c r="E309" s="50"/>
      <c r="F309" s="50"/>
      <c r="G309" s="50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T309" s="2"/>
    </row>
    <row r="310" spans="1:20" x14ac:dyDescent="0.25">
      <c r="A310" s="2"/>
      <c r="C310" s="49"/>
      <c r="D310" s="50"/>
      <c r="E310" s="50"/>
      <c r="F310" s="50"/>
      <c r="G310" s="50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T310" s="2"/>
    </row>
    <row r="311" spans="1:20" x14ac:dyDescent="0.25">
      <c r="A311" s="2"/>
      <c r="C311" s="49"/>
      <c r="D311" s="50"/>
      <c r="E311" s="50"/>
      <c r="F311" s="50"/>
      <c r="G311" s="50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T311" s="2"/>
    </row>
    <row r="312" spans="1:20" x14ac:dyDescent="0.25">
      <c r="A312" s="2"/>
      <c r="C312" s="49"/>
      <c r="D312" s="50"/>
      <c r="E312" s="50"/>
      <c r="F312" s="50"/>
      <c r="G312" s="50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T312" s="2"/>
    </row>
    <row r="313" spans="1:20" x14ac:dyDescent="0.25">
      <c r="A313" s="2"/>
      <c r="C313" s="49"/>
      <c r="D313" s="50"/>
      <c r="E313" s="50"/>
      <c r="F313" s="50"/>
      <c r="G313" s="50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T313" s="2"/>
    </row>
    <row r="314" spans="1:20" x14ac:dyDescent="0.25">
      <c r="A314" s="2"/>
      <c r="C314" s="49"/>
      <c r="D314" s="50"/>
      <c r="E314" s="50"/>
      <c r="F314" s="50"/>
      <c r="G314" s="50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T314" s="2"/>
    </row>
    <row r="315" spans="1:20" x14ac:dyDescent="0.25">
      <c r="A315" s="2"/>
      <c r="C315" s="49"/>
      <c r="D315" s="50"/>
      <c r="E315" s="50"/>
      <c r="F315" s="50"/>
      <c r="G315" s="50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T315" s="2"/>
    </row>
    <row r="316" spans="1:20" x14ac:dyDescent="0.25">
      <c r="A316" s="2"/>
      <c r="C316" s="49"/>
      <c r="D316" s="50"/>
      <c r="E316" s="50"/>
      <c r="F316" s="50"/>
      <c r="G316" s="50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T316" s="2"/>
    </row>
    <row r="317" spans="1:20" x14ac:dyDescent="0.25">
      <c r="A317" s="2"/>
      <c r="C317" s="49"/>
      <c r="D317" s="50"/>
      <c r="E317" s="50"/>
      <c r="F317" s="50"/>
      <c r="G317" s="50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T317" s="2"/>
    </row>
    <row r="318" spans="1:20" x14ac:dyDescent="0.25">
      <c r="A318" s="2"/>
      <c r="C318" s="49"/>
      <c r="D318" s="50"/>
      <c r="E318" s="50"/>
      <c r="F318" s="50"/>
      <c r="G318" s="50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T318" s="2"/>
    </row>
    <row r="319" spans="1:20" x14ac:dyDescent="0.25">
      <c r="A319" s="2"/>
      <c r="C319" s="49"/>
      <c r="D319" s="50"/>
      <c r="E319" s="50"/>
      <c r="F319" s="50"/>
      <c r="G319" s="50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T319" s="2"/>
    </row>
    <row r="320" spans="1:20" x14ac:dyDescent="0.25">
      <c r="A320" s="2"/>
      <c r="C320" s="49"/>
      <c r="D320" s="50"/>
      <c r="E320" s="50"/>
      <c r="F320" s="50"/>
      <c r="G320" s="50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T320" s="2"/>
    </row>
    <row r="321" spans="1:20" x14ac:dyDescent="0.25">
      <c r="A321" s="2"/>
      <c r="C321" s="49"/>
      <c r="D321" s="50"/>
      <c r="E321" s="50"/>
      <c r="F321" s="50"/>
      <c r="G321" s="50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T321" s="2"/>
    </row>
    <row r="322" spans="1:20" x14ac:dyDescent="0.25">
      <c r="A322" s="2"/>
      <c r="C322" s="49"/>
      <c r="D322" s="50"/>
      <c r="E322" s="50"/>
      <c r="F322" s="50"/>
      <c r="G322" s="50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T322" s="2"/>
    </row>
    <row r="323" spans="1:20" x14ac:dyDescent="0.25">
      <c r="A323" s="2"/>
      <c r="C323" s="49"/>
      <c r="D323" s="50"/>
      <c r="E323" s="50"/>
      <c r="F323" s="50"/>
      <c r="G323" s="50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T323" s="2"/>
    </row>
    <row r="324" spans="1:20" x14ac:dyDescent="0.25">
      <c r="A324" s="2"/>
      <c r="C324" s="49"/>
      <c r="D324" s="50"/>
      <c r="E324" s="50"/>
      <c r="F324" s="50"/>
      <c r="G324" s="50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T324" s="2"/>
    </row>
    <row r="325" spans="1:20" x14ac:dyDescent="0.25">
      <c r="A325" s="2"/>
      <c r="C325" s="49"/>
      <c r="D325" s="50"/>
      <c r="E325" s="50"/>
      <c r="F325" s="50"/>
      <c r="G325" s="50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T325" s="2"/>
    </row>
    <row r="326" spans="1:20" x14ac:dyDescent="0.25">
      <c r="A326" s="2"/>
      <c r="C326" s="49"/>
      <c r="D326" s="50"/>
      <c r="E326" s="50"/>
      <c r="F326" s="50"/>
      <c r="G326" s="50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T326" s="2"/>
    </row>
    <row r="327" spans="1:20" x14ac:dyDescent="0.25">
      <c r="A327" s="2"/>
      <c r="C327" s="49"/>
      <c r="D327" s="50"/>
      <c r="E327" s="50"/>
      <c r="F327" s="50"/>
      <c r="G327" s="50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T327" s="2"/>
    </row>
    <row r="328" spans="1:20" x14ac:dyDescent="0.25">
      <c r="A328" s="2"/>
      <c r="C328" s="49"/>
      <c r="D328" s="50"/>
      <c r="E328" s="50"/>
      <c r="F328" s="50"/>
      <c r="G328" s="50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T328" s="2"/>
    </row>
    <row r="329" spans="1:20" x14ac:dyDescent="0.25">
      <c r="A329" s="2"/>
      <c r="C329" s="49"/>
      <c r="D329" s="50"/>
      <c r="E329" s="50"/>
      <c r="F329" s="50"/>
      <c r="G329" s="50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T329" s="2"/>
    </row>
    <row r="330" spans="1:20" x14ac:dyDescent="0.25">
      <c r="A330" s="2"/>
      <c r="C330" s="49"/>
      <c r="D330" s="50"/>
      <c r="E330" s="50"/>
      <c r="F330" s="50"/>
      <c r="G330" s="50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T330" s="2"/>
    </row>
    <row r="331" spans="1:20" x14ac:dyDescent="0.25">
      <c r="A331" s="2"/>
      <c r="C331" s="49"/>
      <c r="D331" s="50"/>
      <c r="E331" s="50"/>
      <c r="F331" s="50"/>
      <c r="G331" s="50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T331" s="2"/>
    </row>
    <row r="332" spans="1:20" x14ac:dyDescent="0.25">
      <c r="A332" s="2"/>
      <c r="C332" s="49"/>
      <c r="D332" s="50"/>
      <c r="E332" s="50"/>
      <c r="F332" s="50"/>
      <c r="G332" s="50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T332" s="2"/>
    </row>
    <row r="333" spans="1:20" x14ac:dyDescent="0.25">
      <c r="A333" s="2"/>
      <c r="C333" s="49"/>
      <c r="D333" s="50"/>
      <c r="E333" s="50"/>
      <c r="F333" s="50"/>
      <c r="G333" s="50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T333" s="2"/>
    </row>
    <row r="334" spans="1:20" x14ac:dyDescent="0.25">
      <c r="A334" s="2"/>
      <c r="C334" s="49"/>
      <c r="D334" s="50"/>
      <c r="E334" s="50"/>
      <c r="F334" s="50"/>
      <c r="G334" s="50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T334" s="2"/>
    </row>
    <row r="335" spans="1:20" x14ac:dyDescent="0.25">
      <c r="A335" s="2"/>
      <c r="C335" s="49"/>
      <c r="D335" s="50"/>
      <c r="E335" s="50"/>
      <c r="F335" s="50"/>
      <c r="G335" s="50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T335" s="2"/>
    </row>
    <row r="336" spans="1:20" x14ac:dyDescent="0.25">
      <c r="A336" s="2"/>
      <c r="C336" s="49"/>
      <c r="D336" s="50"/>
      <c r="E336" s="50"/>
      <c r="F336" s="50"/>
      <c r="G336" s="50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T336" s="2"/>
    </row>
    <row r="337" spans="1:20" x14ac:dyDescent="0.25">
      <c r="A337" s="2"/>
      <c r="C337" s="49"/>
      <c r="D337" s="50"/>
      <c r="E337" s="50"/>
      <c r="F337" s="50"/>
      <c r="G337" s="50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T337" s="2"/>
    </row>
    <row r="338" spans="1:20" x14ac:dyDescent="0.25">
      <c r="A338" s="2"/>
      <c r="C338" s="49"/>
      <c r="D338" s="50"/>
      <c r="E338" s="50"/>
      <c r="F338" s="50"/>
      <c r="G338" s="50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T338" s="2"/>
    </row>
    <row r="339" spans="1:20" x14ac:dyDescent="0.25">
      <c r="A339" s="2"/>
      <c r="C339" s="49"/>
      <c r="D339" s="50"/>
      <c r="E339" s="50"/>
      <c r="F339" s="50"/>
      <c r="G339" s="50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T339" s="2"/>
    </row>
    <row r="340" spans="1:20" x14ac:dyDescent="0.25">
      <c r="A340" s="2"/>
      <c r="C340" s="49"/>
      <c r="D340" s="50"/>
      <c r="E340" s="50"/>
      <c r="F340" s="50"/>
      <c r="G340" s="50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T340" s="2"/>
    </row>
    <row r="341" spans="1:20" x14ac:dyDescent="0.25">
      <c r="A341" s="2"/>
      <c r="C341" s="49"/>
      <c r="D341" s="50"/>
      <c r="E341" s="50"/>
      <c r="F341" s="50"/>
      <c r="G341" s="50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T341" s="2"/>
    </row>
    <row r="342" spans="1:20" x14ac:dyDescent="0.25">
      <c r="A342" s="2"/>
      <c r="C342" s="49"/>
      <c r="D342" s="50"/>
      <c r="E342" s="50"/>
      <c r="F342" s="50"/>
      <c r="G342" s="50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T342" s="2"/>
    </row>
    <row r="343" spans="1:20" x14ac:dyDescent="0.25">
      <c r="A343" s="2"/>
      <c r="C343" s="49"/>
      <c r="D343" s="50"/>
      <c r="E343" s="50"/>
      <c r="F343" s="50"/>
      <c r="G343" s="50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T343" s="2"/>
    </row>
    <row r="344" spans="1:20" x14ac:dyDescent="0.25">
      <c r="A344" s="2"/>
      <c r="C344" s="49"/>
      <c r="D344" s="50"/>
      <c r="E344" s="50"/>
      <c r="F344" s="50"/>
      <c r="G344" s="50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T344" s="2"/>
    </row>
    <row r="345" spans="1:20" x14ac:dyDescent="0.25">
      <c r="A345" s="2"/>
      <c r="C345" s="49"/>
      <c r="D345" s="50"/>
      <c r="E345" s="50"/>
      <c r="F345" s="50"/>
      <c r="G345" s="50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T345" s="2"/>
    </row>
    <row r="346" spans="1:20" x14ac:dyDescent="0.25">
      <c r="A346" s="2"/>
      <c r="C346" s="49"/>
      <c r="D346" s="50"/>
      <c r="E346" s="50"/>
      <c r="F346" s="50"/>
      <c r="G346" s="50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T346" s="2"/>
    </row>
    <row r="347" spans="1:20" x14ac:dyDescent="0.25">
      <c r="A347" s="2"/>
      <c r="C347" s="49"/>
      <c r="D347" s="50"/>
      <c r="E347" s="50"/>
      <c r="F347" s="50"/>
      <c r="G347" s="50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T347" s="2"/>
    </row>
    <row r="348" spans="1:20" x14ac:dyDescent="0.25">
      <c r="A348" s="2"/>
      <c r="C348" s="49"/>
      <c r="D348" s="50"/>
      <c r="E348" s="50"/>
      <c r="F348" s="50"/>
      <c r="G348" s="50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T348" s="2"/>
    </row>
    <row r="349" spans="1:20" x14ac:dyDescent="0.25">
      <c r="A349" s="2"/>
      <c r="C349" s="49"/>
      <c r="D349" s="50"/>
      <c r="E349" s="50"/>
      <c r="F349" s="50"/>
      <c r="G349" s="50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T349" s="2"/>
    </row>
    <row r="350" spans="1:20" x14ac:dyDescent="0.25">
      <c r="A350" s="2"/>
      <c r="C350" s="49"/>
      <c r="D350" s="50"/>
      <c r="E350" s="50"/>
      <c r="F350" s="50"/>
      <c r="G350" s="50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T350" s="2"/>
    </row>
    <row r="351" spans="1:20" x14ac:dyDescent="0.25">
      <c r="A351" s="2"/>
      <c r="C351" s="49"/>
      <c r="D351" s="50"/>
      <c r="E351" s="50"/>
      <c r="F351" s="50"/>
      <c r="G351" s="50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T351" s="2"/>
    </row>
    <row r="352" spans="1:20" x14ac:dyDescent="0.25">
      <c r="A352" s="2"/>
      <c r="C352" s="49"/>
      <c r="D352" s="50"/>
      <c r="E352" s="50"/>
      <c r="F352" s="50"/>
      <c r="G352" s="50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T352" s="2"/>
    </row>
    <row r="353" spans="1:20" x14ac:dyDescent="0.25">
      <c r="A353" s="2"/>
      <c r="C353" s="49"/>
      <c r="D353" s="50"/>
      <c r="E353" s="50"/>
      <c r="F353" s="50"/>
      <c r="G353" s="50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T353" s="2"/>
    </row>
    <row r="354" spans="1:20" x14ac:dyDescent="0.25">
      <c r="A354" s="2"/>
      <c r="C354" s="49"/>
      <c r="D354" s="50"/>
      <c r="E354" s="50"/>
      <c r="F354" s="50"/>
      <c r="G354" s="50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T354" s="2"/>
    </row>
    <row r="355" spans="1:20" x14ac:dyDescent="0.25">
      <c r="A355" s="2"/>
      <c r="C355" s="49"/>
      <c r="D355" s="50"/>
      <c r="E355" s="50"/>
      <c r="F355" s="50"/>
      <c r="G355" s="50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T355" s="2"/>
    </row>
    <row r="356" spans="1:20" x14ac:dyDescent="0.25">
      <c r="A356" s="2"/>
      <c r="C356" s="49"/>
      <c r="D356" s="50"/>
      <c r="E356" s="50"/>
      <c r="F356" s="50"/>
      <c r="G356" s="50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T356" s="2"/>
    </row>
    <row r="357" spans="1:20" x14ac:dyDescent="0.25">
      <c r="A357" s="2"/>
      <c r="C357" s="49"/>
      <c r="D357" s="50"/>
      <c r="E357" s="50"/>
      <c r="F357" s="50"/>
      <c r="G357" s="50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T357" s="2"/>
    </row>
    <row r="358" spans="1:20" x14ac:dyDescent="0.25">
      <c r="A358" s="2"/>
      <c r="C358" s="49"/>
      <c r="D358" s="50"/>
      <c r="E358" s="50"/>
      <c r="F358" s="50"/>
      <c r="G358" s="50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T358" s="2"/>
    </row>
    <row r="359" spans="1:20" x14ac:dyDescent="0.25">
      <c r="A359" s="2"/>
      <c r="C359" s="49"/>
      <c r="D359" s="50"/>
      <c r="E359" s="50"/>
      <c r="F359" s="50"/>
      <c r="G359" s="50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T359" s="2"/>
    </row>
    <row r="360" spans="1:20" x14ac:dyDescent="0.25">
      <c r="A360" s="2"/>
      <c r="C360" s="49"/>
      <c r="D360" s="50"/>
      <c r="E360" s="50"/>
      <c r="F360" s="50"/>
      <c r="G360" s="50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T360" s="2"/>
    </row>
    <row r="361" spans="1:20" x14ac:dyDescent="0.25">
      <c r="A361" s="2"/>
      <c r="C361" s="49"/>
      <c r="D361" s="50"/>
      <c r="E361" s="50"/>
      <c r="F361" s="50"/>
      <c r="G361" s="50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T361" s="2"/>
    </row>
    <row r="362" spans="1:20" x14ac:dyDescent="0.25">
      <c r="A362" s="2"/>
      <c r="C362" s="49"/>
      <c r="D362" s="50"/>
      <c r="E362" s="50"/>
      <c r="F362" s="50"/>
      <c r="G362" s="50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T362" s="2"/>
    </row>
    <row r="363" spans="1:20" x14ac:dyDescent="0.25">
      <c r="A363" s="2"/>
      <c r="C363" s="49"/>
      <c r="D363" s="50"/>
      <c r="E363" s="50"/>
      <c r="F363" s="50"/>
      <c r="G363" s="50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T363" s="2"/>
    </row>
    <row r="364" spans="1:20" x14ac:dyDescent="0.25">
      <c r="A364" s="2"/>
      <c r="C364" s="49"/>
      <c r="D364" s="50"/>
      <c r="E364" s="50"/>
      <c r="F364" s="50"/>
      <c r="G364" s="50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T364" s="2"/>
    </row>
    <row r="365" spans="1:20" x14ac:dyDescent="0.25">
      <c r="A365" s="2"/>
      <c r="C365" s="49"/>
      <c r="D365" s="50"/>
      <c r="E365" s="50"/>
      <c r="F365" s="50"/>
      <c r="G365" s="50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T365" s="2"/>
    </row>
    <row r="366" spans="1:20" x14ac:dyDescent="0.25">
      <c r="A366" s="2"/>
      <c r="C366" s="49"/>
      <c r="D366" s="50"/>
      <c r="E366" s="50"/>
      <c r="F366" s="50"/>
      <c r="G366" s="50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T366" s="2"/>
    </row>
    <row r="367" spans="1:20" x14ac:dyDescent="0.25">
      <c r="A367" s="2"/>
      <c r="C367" s="49"/>
      <c r="D367" s="50"/>
      <c r="E367" s="50"/>
      <c r="F367" s="50"/>
      <c r="G367" s="50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T367" s="2"/>
    </row>
    <row r="368" spans="1:20" x14ac:dyDescent="0.25">
      <c r="A368" s="2"/>
      <c r="C368" s="49"/>
      <c r="D368" s="50"/>
      <c r="E368" s="50"/>
      <c r="F368" s="50"/>
      <c r="G368" s="50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T368" s="2"/>
    </row>
    <row r="369" spans="1:20" x14ac:dyDescent="0.25">
      <c r="A369" s="2"/>
      <c r="C369" s="49"/>
      <c r="D369" s="50"/>
      <c r="E369" s="50"/>
      <c r="F369" s="50"/>
      <c r="G369" s="50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T369" s="2"/>
    </row>
    <row r="370" spans="1:20" x14ac:dyDescent="0.25">
      <c r="A370" s="2"/>
      <c r="C370" s="49"/>
      <c r="D370" s="50"/>
      <c r="E370" s="50"/>
      <c r="F370" s="50"/>
      <c r="G370" s="50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T370" s="2"/>
    </row>
    <row r="371" spans="1:20" x14ac:dyDescent="0.25">
      <c r="A371" s="2"/>
      <c r="C371" s="49"/>
      <c r="D371" s="50"/>
      <c r="E371" s="50"/>
      <c r="F371" s="50"/>
      <c r="G371" s="50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T371" s="2"/>
    </row>
    <row r="372" spans="1:20" x14ac:dyDescent="0.25">
      <c r="A372" s="2"/>
      <c r="C372" s="49"/>
      <c r="D372" s="50"/>
      <c r="E372" s="50"/>
      <c r="F372" s="50"/>
      <c r="G372" s="50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T372" s="2"/>
    </row>
    <row r="373" spans="1:20" x14ac:dyDescent="0.25">
      <c r="A373" s="2"/>
      <c r="C373" s="49"/>
      <c r="D373" s="50"/>
      <c r="E373" s="50"/>
      <c r="F373" s="50"/>
      <c r="G373" s="50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T373" s="2"/>
    </row>
    <row r="374" spans="1:20" x14ac:dyDescent="0.25">
      <c r="A374" s="2"/>
      <c r="C374" s="49"/>
      <c r="D374" s="50"/>
      <c r="E374" s="50"/>
      <c r="F374" s="50"/>
      <c r="G374" s="50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T374" s="2"/>
    </row>
    <row r="375" spans="1:20" x14ac:dyDescent="0.25">
      <c r="A375" s="2"/>
      <c r="C375" s="49"/>
      <c r="D375" s="50"/>
      <c r="E375" s="50"/>
      <c r="F375" s="50"/>
      <c r="G375" s="50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T375" s="2"/>
    </row>
    <row r="376" spans="1:20" x14ac:dyDescent="0.25">
      <c r="A376" s="2"/>
      <c r="C376" s="49"/>
      <c r="D376" s="50"/>
      <c r="E376" s="50"/>
      <c r="F376" s="50"/>
      <c r="G376" s="50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T376" s="2"/>
    </row>
    <row r="377" spans="1:20" x14ac:dyDescent="0.25">
      <c r="A377" s="2"/>
      <c r="C377" s="49"/>
      <c r="D377" s="50"/>
      <c r="E377" s="50"/>
      <c r="F377" s="50"/>
      <c r="G377" s="50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T377" s="2"/>
    </row>
    <row r="378" spans="1:20" x14ac:dyDescent="0.25">
      <c r="A378" s="2"/>
      <c r="C378" s="49"/>
      <c r="D378" s="50"/>
      <c r="E378" s="50"/>
      <c r="F378" s="50"/>
      <c r="G378" s="50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T378" s="2"/>
    </row>
    <row r="379" spans="1:20" x14ac:dyDescent="0.25">
      <c r="A379" s="2"/>
      <c r="C379" s="49"/>
      <c r="D379" s="50"/>
      <c r="E379" s="50"/>
      <c r="F379" s="50"/>
      <c r="G379" s="50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T379" s="2"/>
    </row>
    <row r="380" spans="1:20" x14ac:dyDescent="0.25">
      <c r="A380" s="2"/>
      <c r="C380" s="49"/>
      <c r="D380" s="50"/>
      <c r="E380" s="50"/>
      <c r="F380" s="50"/>
      <c r="G380" s="50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T380" s="2"/>
    </row>
    <row r="381" spans="1:20" x14ac:dyDescent="0.25">
      <c r="A381" s="2"/>
      <c r="C381" s="49"/>
      <c r="D381" s="50"/>
      <c r="E381" s="50"/>
      <c r="F381" s="50"/>
      <c r="G381" s="50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T381" s="2"/>
    </row>
    <row r="382" spans="1:20" x14ac:dyDescent="0.25">
      <c r="A382" s="2"/>
      <c r="C382" s="49"/>
      <c r="D382" s="50"/>
      <c r="E382" s="50"/>
      <c r="F382" s="50"/>
      <c r="G382" s="50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T382" s="2"/>
    </row>
    <row r="383" spans="1:20" x14ac:dyDescent="0.25">
      <c r="A383" s="2"/>
      <c r="C383" s="49"/>
      <c r="D383" s="50"/>
      <c r="E383" s="50"/>
      <c r="F383" s="50"/>
      <c r="G383" s="50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T383" s="2"/>
    </row>
    <row r="384" spans="1:20" x14ac:dyDescent="0.25">
      <c r="A384" s="2"/>
      <c r="C384" s="49"/>
      <c r="D384" s="50"/>
      <c r="E384" s="50"/>
      <c r="F384" s="50"/>
      <c r="G384" s="50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T384" s="2"/>
    </row>
    <row r="385" spans="1:20" x14ac:dyDescent="0.25">
      <c r="A385" s="2"/>
      <c r="C385" s="49"/>
      <c r="D385" s="50"/>
      <c r="E385" s="50"/>
      <c r="F385" s="50"/>
      <c r="G385" s="50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T385" s="2"/>
    </row>
    <row r="386" spans="1:20" x14ac:dyDescent="0.25">
      <c r="A386" s="2"/>
      <c r="C386" s="49"/>
      <c r="D386" s="50"/>
      <c r="E386" s="50"/>
      <c r="F386" s="50"/>
      <c r="G386" s="50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T386" s="2"/>
    </row>
    <row r="387" spans="1:20" x14ac:dyDescent="0.25">
      <c r="A387" s="2"/>
      <c r="C387" s="49"/>
      <c r="D387" s="50"/>
      <c r="E387" s="50"/>
      <c r="F387" s="50"/>
      <c r="G387" s="50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T387" s="2"/>
    </row>
    <row r="388" spans="1:20" x14ac:dyDescent="0.25">
      <c r="A388" s="2"/>
      <c r="C388" s="49"/>
      <c r="D388" s="50"/>
      <c r="E388" s="50"/>
      <c r="F388" s="50"/>
      <c r="G388" s="50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T388" s="2"/>
    </row>
    <row r="389" spans="1:20" x14ac:dyDescent="0.25">
      <c r="A389" s="2"/>
      <c r="C389" s="49"/>
      <c r="D389" s="50"/>
      <c r="E389" s="50"/>
      <c r="F389" s="50"/>
      <c r="G389" s="50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T389" s="2"/>
    </row>
    <row r="390" spans="1:20" x14ac:dyDescent="0.25">
      <c r="A390" s="2"/>
      <c r="C390" s="49"/>
      <c r="D390" s="50"/>
      <c r="E390" s="50"/>
      <c r="F390" s="50"/>
      <c r="G390" s="50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T390" s="2"/>
    </row>
    <row r="391" spans="1:20" x14ac:dyDescent="0.25">
      <c r="A391" s="2"/>
      <c r="C391" s="49"/>
      <c r="D391" s="50"/>
      <c r="E391" s="50"/>
      <c r="F391" s="50"/>
      <c r="G391" s="50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T391" s="2"/>
    </row>
    <row r="392" spans="1:20" x14ac:dyDescent="0.25">
      <c r="A392" s="2"/>
      <c r="C392" s="49"/>
      <c r="D392" s="50"/>
      <c r="E392" s="50"/>
      <c r="F392" s="50"/>
      <c r="G392" s="50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T392" s="2"/>
    </row>
    <row r="393" spans="1:20" x14ac:dyDescent="0.25">
      <c r="A393" s="2"/>
      <c r="C393" s="49"/>
      <c r="D393" s="50"/>
      <c r="E393" s="50"/>
      <c r="F393" s="50"/>
      <c r="G393" s="50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T393" s="2"/>
    </row>
    <row r="394" spans="1:20" x14ac:dyDescent="0.25">
      <c r="A394" s="2"/>
      <c r="C394" s="49"/>
      <c r="D394" s="50"/>
      <c r="E394" s="50"/>
      <c r="F394" s="50"/>
      <c r="G394" s="50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T394" s="2"/>
    </row>
    <row r="395" spans="1:20" x14ac:dyDescent="0.25">
      <c r="A395" s="2"/>
      <c r="C395" s="49"/>
      <c r="D395" s="50"/>
      <c r="E395" s="50"/>
      <c r="F395" s="50"/>
      <c r="G395" s="50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T395" s="2"/>
    </row>
    <row r="396" spans="1:20" x14ac:dyDescent="0.25">
      <c r="A396" s="2"/>
      <c r="C396" s="49"/>
      <c r="D396" s="50"/>
      <c r="E396" s="50"/>
      <c r="F396" s="50"/>
      <c r="G396" s="50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T396" s="2"/>
    </row>
    <row r="397" spans="1:20" x14ac:dyDescent="0.25">
      <c r="A397" s="2"/>
      <c r="C397" s="49"/>
      <c r="D397" s="50"/>
      <c r="E397" s="50"/>
      <c r="F397" s="50"/>
      <c r="G397" s="50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T397" s="2"/>
    </row>
    <row r="398" spans="1:20" x14ac:dyDescent="0.25">
      <c r="A398" s="2"/>
      <c r="C398" s="49"/>
      <c r="D398" s="50"/>
      <c r="E398" s="50"/>
      <c r="F398" s="50"/>
      <c r="G398" s="50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T398" s="2"/>
    </row>
    <row r="399" spans="1:20" x14ac:dyDescent="0.25">
      <c r="A399" s="2"/>
      <c r="C399" s="49"/>
      <c r="D399" s="50"/>
      <c r="E399" s="50"/>
      <c r="F399" s="50"/>
      <c r="G399" s="50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T399" s="2"/>
    </row>
    <row r="400" spans="1:20" x14ac:dyDescent="0.25">
      <c r="A400" s="2"/>
      <c r="C400" s="49"/>
      <c r="D400" s="50"/>
      <c r="E400" s="50"/>
      <c r="F400" s="50"/>
      <c r="G400" s="50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T400" s="2"/>
    </row>
    <row r="401" spans="1:20" x14ac:dyDescent="0.25">
      <c r="A401" s="2"/>
      <c r="C401" s="49"/>
      <c r="D401" s="50"/>
      <c r="E401" s="50"/>
      <c r="F401" s="50"/>
      <c r="G401" s="50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T401" s="2"/>
    </row>
    <row r="402" spans="1:20" x14ac:dyDescent="0.25">
      <c r="A402" s="2"/>
      <c r="C402" s="49"/>
      <c r="D402" s="50"/>
      <c r="E402" s="50"/>
      <c r="F402" s="50"/>
      <c r="G402" s="50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T402" s="2"/>
    </row>
    <row r="403" spans="1:20" x14ac:dyDescent="0.25">
      <c r="A403" s="2"/>
      <c r="C403" s="49"/>
      <c r="D403" s="50"/>
      <c r="E403" s="50"/>
      <c r="F403" s="50"/>
      <c r="G403" s="50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T403" s="2"/>
    </row>
    <row r="404" spans="1:20" x14ac:dyDescent="0.25">
      <c r="A404" s="2"/>
      <c r="C404" s="49"/>
      <c r="D404" s="50"/>
      <c r="E404" s="50"/>
      <c r="F404" s="50"/>
      <c r="G404" s="50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T404" s="2"/>
    </row>
    <row r="405" spans="1:20" x14ac:dyDescent="0.25">
      <c r="A405" s="2"/>
      <c r="C405" s="49"/>
      <c r="D405" s="50"/>
      <c r="E405" s="50"/>
      <c r="F405" s="50"/>
      <c r="G405" s="50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T405" s="2"/>
    </row>
    <row r="406" spans="1:20" x14ac:dyDescent="0.25">
      <c r="A406" s="2"/>
      <c r="C406" s="49"/>
      <c r="D406" s="50"/>
      <c r="E406" s="50"/>
      <c r="F406" s="50"/>
      <c r="G406" s="50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T406" s="2"/>
    </row>
    <row r="407" spans="1:20" x14ac:dyDescent="0.25">
      <c r="A407" s="2"/>
      <c r="C407" s="49"/>
      <c r="D407" s="50"/>
      <c r="E407" s="50"/>
      <c r="F407" s="50"/>
      <c r="G407" s="50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T407" s="2"/>
    </row>
    <row r="408" spans="1:20" x14ac:dyDescent="0.25">
      <c r="A408" s="2"/>
      <c r="C408" s="49"/>
      <c r="D408" s="50"/>
      <c r="E408" s="50"/>
      <c r="F408" s="50"/>
      <c r="G408" s="50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T408" s="2"/>
    </row>
    <row r="409" spans="1:20" x14ac:dyDescent="0.25">
      <c r="A409" s="2"/>
      <c r="C409" s="49"/>
      <c r="D409" s="50"/>
      <c r="E409" s="50"/>
      <c r="F409" s="50"/>
      <c r="G409" s="50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T409" s="2"/>
    </row>
    <row r="410" spans="1:20" x14ac:dyDescent="0.25">
      <c r="A410" s="2"/>
      <c r="C410" s="49"/>
      <c r="D410" s="50"/>
      <c r="E410" s="50"/>
      <c r="F410" s="50"/>
      <c r="G410" s="50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T410" s="2"/>
    </row>
    <row r="411" spans="1:20" x14ac:dyDescent="0.25">
      <c r="A411" s="2"/>
      <c r="C411" s="49"/>
      <c r="D411" s="50"/>
      <c r="E411" s="50"/>
      <c r="F411" s="50"/>
      <c r="G411" s="50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T411" s="2"/>
    </row>
    <row r="412" spans="1:20" x14ac:dyDescent="0.25">
      <c r="A412" s="2"/>
      <c r="C412" s="49"/>
      <c r="D412" s="50"/>
      <c r="E412" s="50"/>
      <c r="F412" s="50"/>
      <c r="G412" s="50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T412" s="2"/>
    </row>
    <row r="413" spans="1:20" x14ac:dyDescent="0.25">
      <c r="A413" s="2"/>
      <c r="C413" s="49"/>
      <c r="D413" s="50"/>
      <c r="E413" s="50"/>
      <c r="F413" s="50"/>
      <c r="G413" s="50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T413" s="2"/>
    </row>
    <row r="414" spans="1:20" x14ac:dyDescent="0.25">
      <c r="A414" s="2"/>
      <c r="C414" s="49"/>
      <c r="D414" s="50"/>
      <c r="E414" s="50"/>
      <c r="F414" s="50"/>
      <c r="G414" s="50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T414" s="2"/>
    </row>
    <row r="415" spans="1:20" x14ac:dyDescent="0.25">
      <c r="A415" s="2"/>
      <c r="C415" s="49"/>
      <c r="D415" s="50"/>
      <c r="E415" s="50"/>
      <c r="F415" s="50"/>
      <c r="G415" s="50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T415" s="2"/>
    </row>
    <row r="416" spans="1:20" x14ac:dyDescent="0.25">
      <c r="A416" s="2"/>
      <c r="C416" s="49"/>
      <c r="D416" s="50"/>
      <c r="E416" s="50"/>
      <c r="F416" s="50"/>
      <c r="G416" s="50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T416" s="2"/>
    </row>
    <row r="417" spans="1:20" x14ac:dyDescent="0.25">
      <c r="A417" s="2"/>
      <c r="C417" s="49"/>
      <c r="D417" s="50"/>
      <c r="E417" s="50"/>
      <c r="F417" s="50"/>
      <c r="G417" s="50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T417" s="2"/>
    </row>
    <row r="418" spans="1:20" x14ac:dyDescent="0.25">
      <c r="A418" s="2"/>
      <c r="C418" s="49"/>
      <c r="D418" s="50"/>
      <c r="E418" s="50"/>
      <c r="F418" s="50"/>
      <c r="G418" s="50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T418" s="2"/>
    </row>
    <row r="419" spans="1:20" x14ac:dyDescent="0.25">
      <c r="A419" s="2"/>
      <c r="C419" s="49"/>
      <c r="D419" s="50"/>
      <c r="E419" s="50"/>
      <c r="F419" s="50"/>
      <c r="G419" s="50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T419" s="2"/>
    </row>
    <row r="420" spans="1:20" x14ac:dyDescent="0.25">
      <c r="A420" s="2"/>
      <c r="C420" s="49"/>
      <c r="D420" s="50"/>
      <c r="E420" s="50"/>
      <c r="F420" s="50"/>
      <c r="G420" s="50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T420" s="2"/>
    </row>
    <row r="421" spans="1:20" x14ac:dyDescent="0.25">
      <c r="A421" s="2"/>
      <c r="C421" s="49"/>
      <c r="D421" s="50"/>
      <c r="E421" s="50"/>
      <c r="F421" s="50"/>
      <c r="G421" s="50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T421" s="2"/>
    </row>
    <row r="422" spans="1:20" x14ac:dyDescent="0.25">
      <c r="A422" s="2"/>
      <c r="C422" s="49"/>
      <c r="D422" s="50"/>
      <c r="E422" s="50"/>
      <c r="F422" s="50"/>
      <c r="G422" s="50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T422" s="2"/>
    </row>
    <row r="423" spans="1:20" x14ac:dyDescent="0.25">
      <c r="A423" s="2"/>
      <c r="C423" s="49"/>
      <c r="D423" s="50"/>
      <c r="E423" s="50"/>
      <c r="F423" s="50"/>
      <c r="G423" s="50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T423" s="2"/>
    </row>
    <row r="424" spans="1:20" x14ac:dyDescent="0.25">
      <c r="A424" s="2"/>
      <c r="C424" s="49"/>
      <c r="D424" s="50"/>
      <c r="E424" s="50"/>
      <c r="F424" s="50"/>
      <c r="G424" s="50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T424" s="2"/>
    </row>
    <row r="425" spans="1:20" x14ac:dyDescent="0.25">
      <c r="A425" s="2"/>
      <c r="C425" s="49"/>
      <c r="D425" s="50"/>
      <c r="E425" s="50"/>
      <c r="F425" s="50"/>
      <c r="G425" s="50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T425" s="2"/>
    </row>
    <row r="426" spans="1:20" x14ac:dyDescent="0.25">
      <c r="A426" s="2"/>
      <c r="C426" s="49"/>
      <c r="D426" s="50"/>
      <c r="E426" s="50"/>
      <c r="F426" s="50"/>
      <c r="G426" s="50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T426" s="2"/>
    </row>
    <row r="427" spans="1:20" x14ac:dyDescent="0.25">
      <c r="A427" s="2"/>
      <c r="C427" s="49"/>
      <c r="D427" s="50"/>
      <c r="E427" s="50"/>
      <c r="F427" s="50"/>
      <c r="G427" s="50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T427" s="2"/>
    </row>
    <row r="428" spans="1:20" x14ac:dyDescent="0.25">
      <c r="A428" s="2"/>
      <c r="C428" s="49"/>
      <c r="D428" s="50"/>
      <c r="E428" s="50"/>
      <c r="F428" s="50"/>
      <c r="G428" s="50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T428" s="2"/>
    </row>
    <row r="429" spans="1:20" x14ac:dyDescent="0.25">
      <c r="A429" s="2"/>
      <c r="C429" s="49"/>
      <c r="D429" s="50"/>
      <c r="E429" s="50"/>
      <c r="F429" s="50"/>
      <c r="G429" s="50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T429" s="2"/>
    </row>
    <row r="430" spans="1:20" x14ac:dyDescent="0.25">
      <c r="A430" s="2"/>
      <c r="C430" s="49"/>
      <c r="D430" s="50"/>
      <c r="E430" s="50"/>
      <c r="F430" s="50"/>
      <c r="G430" s="50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T430" s="2"/>
    </row>
    <row r="431" spans="1:20" x14ac:dyDescent="0.25">
      <c r="A431" s="2"/>
      <c r="C431" s="49"/>
      <c r="D431" s="50"/>
      <c r="E431" s="50"/>
      <c r="F431" s="50"/>
      <c r="G431" s="50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T431" s="2"/>
    </row>
    <row r="432" spans="1:20" x14ac:dyDescent="0.25">
      <c r="A432" s="2"/>
      <c r="C432" s="49"/>
      <c r="D432" s="50"/>
      <c r="E432" s="50"/>
      <c r="F432" s="50"/>
      <c r="G432" s="50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T432" s="2"/>
    </row>
    <row r="433" spans="1:20" x14ac:dyDescent="0.25">
      <c r="A433" s="2"/>
      <c r="C433" s="49"/>
      <c r="D433" s="50"/>
      <c r="E433" s="50"/>
      <c r="F433" s="50"/>
      <c r="G433" s="50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T433" s="2"/>
    </row>
    <row r="434" spans="1:20" x14ac:dyDescent="0.25">
      <c r="A434" s="2"/>
      <c r="C434" s="49"/>
      <c r="D434" s="50"/>
      <c r="E434" s="50"/>
      <c r="F434" s="50"/>
      <c r="G434" s="50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T434" s="2"/>
    </row>
    <row r="435" spans="1:20" x14ac:dyDescent="0.25">
      <c r="A435" s="2"/>
      <c r="C435" s="49"/>
      <c r="D435" s="50"/>
      <c r="E435" s="50"/>
      <c r="F435" s="50"/>
      <c r="G435" s="50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T435" s="2"/>
    </row>
    <row r="436" spans="1:20" x14ac:dyDescent="0.25">
      <c r="A436" s="2"/>
      <c r="C436" s="49"/>
      <c r="D436" s="50"/>
      <c r="E436" s="50"/>
      <c r="F436" s="50"/>
      <c r="G436" s="50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T436" s="2"/>
    </row>
    <row r="437" spans="1:20" x14ac:dyDescent="0.25">
      <c r="A437" s="2"/>
      <c r="C437" s="49"/>
      <c r="D437" s="50"/>
      <c r="E437" s="50"/>
      <c r="F437" s="50"/>
      <c r="G437" s="50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T437" s="2"/>
    </row>
    <row r="438" spans="1:20" x14ac:dyDescent="0.25">
      <c r="A438" s="2"/>
      <c r="C438" s="49"/>
      <c r="D438" s="50"/>
      <c r="E438" s="50"/>
      <c r="F438" s="50"/>
      <c r="G438" s="50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T438" s="2"/>
    </row>
    <row r="439" spans="1:20" x14ac:dyDescent="0.25">
      <c r="A439" s="2"/>
      <c r="C439" s="49"/>
      <c r="D439" s="50"/>
      <c r="E439" s="50"/>
      <c r="F439" s="50"/>
      <c r="G439" s="50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T439" s="2"/>
    </row>
    <row r="440" spans="1:20" x14ac:dyDescent="0.25">
      <c r="A440" s="2"/>
      <c r="C440" s="49"/>
      <c r="D440" s="50"/>
      <c r="E440" s="50"/>
      <c r="F440" s="50"/>
      <c r="G440" s="50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T440" s="2"/>
    </row>
    <row r="441" spans="1:20" x14ac:dyDescent="0.25">
      <c r="A441" s="2"/>
      <c r="C441" s="49"/>
      <c r="D441" s="50"/>
      <c r="E441" s="50"/>
      <c r="F441" s="50"/>
      <c r="G441" s="50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T441" s="2"/>
    </row>
    <row r="442" spans="1:20" x14ac:dyDescent="0.25">
      <c r="A442" s="2"/>
      <c r="C442" s="49"/>
      <c r="D442" s="50"/>
      <c r="E442" s="50"/>
      <c r="F442" s="50"/>
      <c r="G442" s="50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T442" s="2"/>
    </row>
    <row r="443" spans="1:20" x14ac:dyDescent="0.25">
      <c r="A443" s="2"/>
      <c r="C443" s="49"/>
      <c r="D443" s="50"/>
      <c r="E443" s="50"/>
      <c r="F443" s="50"/>
      <c r="G443" s="50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T443" s="2"/>
    </row>
    <row r="444" spans="1:20" x14ac:dyDescent="0.25">
      <c r="A444" s="2"/>
      <c r="C444" s="49"/>
      <c r="D444" s="50"/>
      <c r="E444" s="50"/>
      <c r="F444" s="50"/>
      <c r="G444" s="50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T444" s="2"/>
    </row>
    <row r="445" spans="1:20" x14ac:dyDescent="0.25">
      <c r="A445" s="2"/>
      <c r="C445" s="49"/>
      <c r="D445" s="50"/>
      <c r="E445" s="50"/>
      <c r="F445" s="50"/>
      <c r="G445" s="50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T445" s="2"/>
    </row>
    <row r="446" spans="1:20" x14ac:dyDescent="0.25">
      <c r="A446" s="2"/>
      <c r="C446" s="49"/>
      <c r="D446" s="50"/>
      <c r="E446" s="50"/>
      <c r="F446" s="50"/>
      <c r="G446" s="50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T446" s="2"/>
    </row>
    <row r="447" spans="1:20" x14ac:dyDescent="0.25">
      <c r="A447" s="2"/>
      <c r="C447" s="49"/>
      <c r="D447" s="50"/>
      <c r="E447" s="50"/>
      <c r="F447" s="50"/>
      <c r="G447" s="50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T447" s="2"/>
    </row>
    <row r="448" spans="1:20" x14ac:dyDescent="0.25">
      <c r="A448" s="2"/>
      <c r="C448" s="49"/>
      <c r="D448" s="50"/>
      <c r="E448" s="50"/>
      <c r="F448" s="50"/>
      <c r="G448" s="50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T448" s="2"/>
    </row>
    <row r="449" spans="1:20" x14ac:dyDescent="0.25">
      <c r="A449" s="2"/>
      <c r="C449" s="49"/>
      <c r="D449" s="50"/>
      <c r="E449" s="50"/>
      <c r="F449" s="50"/>
      <c r="G449" s="50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T449" s="2"/>
    </row>
    <row r="450" spans="1:20" x14ac:dyDescent="0.25">
      <c r="A450" s="2"/>
      <c r="C450" s="49"/>
      <c r="D450" s="50"/>
      <c r="E450" s="50"/>
      <c r="F450" s="50"/>
      <c r="G450" s="50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T450" s="2"/>
    </row>
    <row r="451" spans="1:20" x14ac:dyDescent="0.25">
      <c r="A451" s="2"/>
      <c r="C451" s="49"/>
      <c r="D451" s="50"/>
      <c r="E451" s="50"/>
      <c r="F451" s="50"/>
      <c r="G451" s="50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T451" s="2"/>
    </row>
    <row r="452" spans="1:20" x14ac:dyDescent="0.25">
      <c r="A452" s="2"/>
      <c r="C452" s="49"/>
      <c r="D452" s="50"/>
      <c r="E452" s="50"/>
      <c r="F452" s="50"/>
      <c r="G452" s="50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T452" s="2"/>
    </row>
    <row r="453" spans="1:20" x14ac:dyDescent="0.25">
      <c r="A453" s="2"/>
      <c r="C453" s="49"/>
      <c r="D453" s="50"/>
      <c r="E453" s="50"/>
      <c r="F453" s="50"/>
      <c r="G453" s="50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T453" s="2"/>
    </row>
    <row r="454" spans="1:20" x14ac:dyDescent="0.25">
      <c r="A454" s="2"/>
      <c r="C454" s="49"/>
      <c r="D454" s="50"/>
      <c r="E454" s="50"/>
      <c r="F454" s="50"/>
      <c r="G454" s="50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T454" s="2"/>
    </row>
    <row r="455" spans="1:20" x14ac:dyDescent="0.25">
      <c r="A455" s="2"/>
      <c r="C455" s="49"/>
      <c r="D455" s="50"/>
      <c r="E455" s="50"/>
      <c r="F455" s="50"/>
      <c r="G455" s="50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T455" s="2"/>
    </row>
    <row r="456" spans="1:20" x14ac:dyDescent="0.25">
      <c r="A456" s="2"/>
      <c r="C456" s="49"/>
      <c r="D456" s="50"/>
      <c r="E456" s="50"/>
      <c r="F456" s="50"/>
      <c r="G456" s="50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T456" s="2"/>
    </row>
    <row r="457" spans="1:20" x14ac:dyDescent="0.25">
      <c r="A457" s="2"/>
      <c r="C457" s="49"/>
      <c r="D457" s="50"/>
      <c r="E457" s="50"/>
      <c r="F457" s="50"/>
      <c r="G457" s="50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T457" s="2"/>
    </row>
    <row r="458" spans="1:20" x14ac:dyDescent="0.25">
      <c r="A458" s="2"/>
      <c r="C458" s="49"/>
      <c r="D458" s="50"/>
      <c r="E458" s="50"/>
      <c r="F458" s="50"/>
      <c r="G458" s="50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T458" s="2"/>
    </row>
    <row r="459" spans="1:20" x14ac:dyDescent="0.25">
      <c r="A459" s="2"/>
      <c r="C459" s="49"/>
      <c r="D459" s="50"/>
      <c r="E459" s="50"/>
      <c r="F459" s="50"/>
      <c r="G459" s="50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T459" s="2"/>
    </row>
    <row r="460" spans="1:20" x14ac:dyDescent="0.25">
      <c r="A460" s="2"/>
      <c r="C460" s="49"/>
      <c r="D460" s="50"/>
      <c r="E460" s="50"/>
      <c r="F460" s="50"/>
      <c r="G460" s="50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T460" s="2"/>
    </row>
    <row r="461" spans="1:20" x14ac:dyDescent="0.25">
      <c r="A461" s="2"/>
      <c r="C461" s="49"/>
      <c r="D461" s="50"/>
      <c r="E461" s="50"/>
      <c r="F461" s="50"/>
      <c r="G461" s="50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T461" s="2"/>
    </row>
    <row r="462" spans="1:20" x14ac:dyDescent="0.25">
      <c r="A462" s="2"/>
      <c r="C462" s="49"/>
      <c r="D462" s="50"/>
      <c r="E462" s="50"/>
      <c r="F462" s="50"/>
      <c r="G462" s="50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T462" s="2"/>
    </row>
    <row r="463" spans="1:20" x14ac:dyDescent="0.25">
      <c r="A463" s="2"/>
      <c r="C463" s="49"/>
      <c r="D463" s="50"/>
      <c r="E463" s="50"/>
      <c r="F463" s="50"/>
      <c r="G463" s="50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T463" s="2"/>
    </row>
    <row r="464" spans="1:20" x14ac:dyDescent="0.25">
      <c r="A464" s="2"/>
      <c r="C464" s="49"/>
      <c r="D464" s="50"/>
      <c r="E464" s="50"/>
      <c r="F464" s="50"/>
      <c r="G464" s="50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T464" s="2"/>
    </row>
    <row r="465" spans="1:20" x14ac:dyDescent="0.25">
      <c r="A465" s="2"/>
      <c r="C465" s="49"/>
      <c r="D465" s="50"/>
      <c r="E465" s="50"/>
      <c r="F465" s="50"/>
      <c r="G465" s="50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T465" s="2"/>
    </row>
    <row r="466" spans="1:20" x14ac:dyDescent="0.25">
      <c r="A466" s="2"/>
      <c r="C466" s="49"/>
      <c r="D466" s="50"/>
      <c r="E466" s="50"/>
      <c r="F466" s="50"/>
      <c r="G466" s="50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T466" s="2"/>
    </row>
    <row r="467" spans="1:20" x14ac:dyDescent="0.25">
      <c r="A467" s="2"/>
      <c r="C467" s="49"/>
      <c r="D467" s="50"/>
      <c r="E467" s="50"/>
      <c r="F467" s="50"/>
      <c r="G467" s="50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T467" s="2"/>
    </row>
    <row r="468" spans="1:20" x14ac:dyDescent="0.25">
      <c r="A468" s="2"/>
      <c r="C468" s="49"/>
      <c r="D468" s="50"/>
      <c r="E468" s="50"/>
      <c r="F468" s="50"/>
      <c r="G468" s="50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T468" s="2"/>
    </row>
    <row r="469" spans="1:20" x14ac:dyDescent="0.25">
      <c r="A469" s="2"/>
      <c r="C469" s="49"/>
      <c r="D469" s="50"/>
      <c r="E469" s="50"/>
      <c r="F469" s="50"/>
      <c r="G469" s="50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T469" s="2"/>
    </row>
    <row r="470" spans="1:20" x14ac:dyDescent="0.25">
      <c r="A470" s="2"/>
      <c r="C470" s="49"/>
      <c r="D470" s="50"/>
      <c r="E470" s="50"/>
      <c r="F470" s="50"/>
      <c r="G470" s="50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T470" s="2"/>
    </row>
    <row r="471" spans="1:20" x14ac:dyDescent="0.25">
      <c r="A471" s="2"/>
      <c r="C471" s="49"/>
      <c r="D471" s="50"/>
      <c r="E471" s="50"/>
      <c r="F471" s="50"/>
      <c r="G471" s="50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T471" s="2"/>
    </row>
    <row r="472" spans="1:20" x14ac:dyDescent="0.25">
      <c r="A472" s="2"/>
      <c r="C472" s="49"/>
      <c r="D472" s="50"/>
      <c r="E472" s="50"/>
      <c r="F472" s="50"/>
      <c r="G472" s="50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T472" s="2"/>
    </row>
    <row r="473" spans="1:20" x14ac:dyDescent="0.25">
      <c r="A473" s="2"/>
      <c r="C473" s="49"/>
      <c r="D473" s="50"/>
      <c r="E473" s="50"/>
      <c r="F473" s="50"/>
      <c r="G473" s="50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T473" s="2"/>
    </row>
    <row r="474" spans="1:20" x14ac:dyDescent="0.25">
      <c r="A474" s="2"/>
      <c r="C474" s="49"/>
      <c r="D474" s="50"/>
      <c r="E474" s="50"/>
      <c r="F474" s="50"/>
      <c r="G474" s="50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T474" s="2"/>
    </row>
    <row r="475" spans="1:20" x14ac:dyDescent="0.25">
      <c r="A475" s="2"/>
      <c r="C475" s="49"/>
      <c r="D475" s="50"/>
      <c r="E475" s="50"/>
      <c r="F475" s="50"/>
      <c r="G475" s="50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T475" s="2"/>
    </row>
    <row r="476" spans="1:20" x14ac:dyDescent="0.25">
      <c r="A476" s="2"/>
      <c r="C476" s="49"/>
      <c r="D476" s="50"/>
      <c r="E476" s="50"/>
      <c r="F476" s="50"/>
      <c r="G476" s="50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T476" s="2"/>
    </row>
    <row r="477" spans="1:20" x14ac:dyDescent="0.25">
      <c r="A477" s="2"/>
      <c r="C477" s="49"/>
      <c r="D477" s="50"/>
      <c r="E477" s="50"/>
      <c r="F477" s="50"/>
      <c r="G477" s="50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T477" s="2"/>
    </row>
    <row r="478" spans="1:20" x14ac:dyDescent="0.25">
      <c r="A478" s="2"/>
      <c r="C478" s="49"/>
      <c r="D478" s="50"/>
      <c r="E478" s="50"/>
      <c r="F478" s="50"/>
      <c r="G478" s="50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T478" s="2"/>
    </row>
    <row r="479" spans="1:20" x14ac:dyDescent="0.25">
      <c r="A479" s="2"/>
      <c r="C479" s="49"/>
      <c r="D479" s="50"/>
      <c r="E479" s="50"/>
      <c r="F479" s="50"/>
      <c r="G479" s="50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T479" s="2"/>
    </row>
    <row r="480" spans="1:20" x14ac:dyDescent="0.25">
      <c r="A480" s="2"/>
      <c r="C480" s="49"/>
      <c r="D480" s="50"/>
      <c r="E480" s="50"/>
      <c r="F480" s="50"/>
      <c r="G480" s="50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T480" s="2"/>
    </row>
    <row r="481" spans="1:20" x14ac:dyDescent="0.25">
      <c r="A481" s="2"/>
      <c r="C481" s="49"/>
      <c r="D481" s="50"/>
      <c r="E481" s="50"/>
      <c r="F481" s="50"/>
      <c r="G481" s="50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T481" s="2"/>
    </row>
    <row r="482" spans="1:20" x14ac:dyDescent="0.25">
      <c r="A482" s="2"/>
      <c r="C482" s="49"/>
      <c r="D482" s="50"/>
      <c r="E482" s="50"/>
      <c r="F482" s="50"/>
      <c r="G482" s="50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T482" s="2"/>
    </row>
    <row r="483" spans="1:20" x14ac:dyDescent="0.25">
      <c r="A483" s="2"/>
      <c r="C483" s="49"/>
      <c r="D483" s="50"/>
      <c r="E483" s="50"/>
      <c r="F483" s="50"/>
      <c r="G483" s="50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T483" s="2"/>
    </row>
    <row r="484" spans="1:20" x14ac:dyDescent="0.25">
      <c r="A484" s="2"/>
      <c r="C484" s="49"/>
      <c r="D484" s="50"/>
      <c r="E484" s="50"/>
      <c r="F484" s="50"/>
      <c r="G484" s="50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T484" s="2"/>
    </row>
    <row r="485" spans="1:20" x14ac:dyDescent="0.25">
      <c r="A485" s="2"/>
      <c r="C485" s="49"/>
      <c r="D485" s="50"/>
      <c r="E485" s="50"/>
      <c r="F485" s="50"/>
      <c r="G485" s="50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T485" s="2"/>
    </row>
    <row r="486" spans="1:20" x14ac:dyDescent="0.25">
      <c r="A486" s="2"/>
      <c r="C486" s="49"/>
      <c r="D486" s="50"/>
      <c r="E486" s="50"/>
      <c r="F486" s="50"/>
      <c r="G486" s="50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T486" s="2"/>
    </row>
    <row r="487" spans="1:20" x14ac:dyDescent="0.25">
      <c r="A487" s="2"/>
      <c r="C487" s="49"/>
      <c r="D487" s="50"/>
      <c r="E487" s="50"/>
      <c r="F487" s="50"/>
      <c r="G487" s="50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T487" s="2"/>
    </row>
    <row r="488" spans="1:20" x14ac:dyDescent="0.25">
      <c r="A488" s="2"/>
      <c r="C488" s="49"/>
      <c r="D488" s="50"/>
      <c r="E488" s="50"/>
      <c r="F488" s="50"/>
      <c r="G488" s="50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T488" s="2"/>
    </row>
    <row r="489" spans="1:20" x14ac:dyDescent="0.25">
      <c r="A489" s="2"/>
      <c r="C489" s="49"/>
      <c r="D489" s="50"/>
      <c r="E489" s="50"/>
      <c r="F489" s="50"/>
      <c r="G489" s="50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T489" s="2"/>
    </row>
    <row r="490" spans="1:20" x14ac:dyDescent="0.25">
      <c r="A490" s="2"/>
      <c r="C490" s="49"/>
      <c r="D490" s="50"/>
      <c r="E490" s="50"/>
      <c r="F490" s="50"/>
      <c r="G490" s="50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T490" s="2"/>
    </row>
    <row r="491" spans="1:20" x14ac:dyDescent="0.25">
      <c r="A491" s="2"/>
      <c r="C491" s="49"/>
      <c r="D491" s="50"/>
      <c r="E491" s="50"/>
      <c r="F491" s="50"/>
      <c r="G491" s="50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T491" s="2"/>
    </row>
    <row r="492" spans="1:20" x14ac:dyDescent="0.25">
      <c r="A492" s="2"/>
      <c r="C492" s="49"/>
      <c r="D492" s="50"/>
      <c r="E492" s="50"/>
      <c r="F492" s="50"/>
      <c r="G492" s="50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T492" s="2"/>
    </row>
    <row r="493" spans="1:20" x14ac:dyDescent="0.25">
      <c r="A493" s="2"/>
      <c r="C493" s="49"/>
      <c r="D493" s="50"/>
      <c r="E493" s="50"/>
      <c r="F493" s="50"/>
      <c r="G493" s="50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T493" s="2"/>
    </row>
    <row r="494" spans="1:20" x14ac:dyDescent="0.25">
      <c r="A494" s="2"/>
      <c r="C494" s="49"/>
      <c r="D494" s="50"/>
      <c r="E494" s="50"/>
      <c r="F494" s="50"/>
      <c r="G494" s="50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T494" s="2"/>
    </row>
    <row r="495" spans="1:20" x14ac:dyDescent="0.25">
      <c r="A495" s="2"/>
      <c r="C495" s="49"/>
      <c r="D495" s="50"/>
      <c r="E495" s="50"/>
      <c r="F495" s="50"/>
      <c r="G495" s="50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T495" s="2"/>
    </row>
    <row r="496" spans="1:20" x14ac:dyDescent="0.25">
      <c r="A496" s="2"/>
      <c r="C496" s="49"/>
      <c r="D496" s="50"/>
      <c r="E496" s="50"/>
      <c r="F496" s="50"/>
      <c r="G496" s="50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T496" s="2"/>
    </row>
    <row r="497" spans="1:20" x14ac:dyDescent="0.25">
      <c r="A497" s="2"/>
      <c r="C497" s="49"/>
      <c r="D497" s="50"/>
      <c r="E497" s="50"/>
      <c r="F497" s="50"/>
      <c r="G497" s="50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T497" s="2"/>
    </row>
    <row r="498" spans="1:20" x14ac:dyDescent="0.25">
      <c r="A498" s="2"/>
      <c r="C498" s="49"/>
      <c r="D498" s="50"/>
      <c r="E498" s="50"/>
      <c r="F498" s="50"/>
      <c r="G498" s="50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T498" s="2"/>
    </row>
    <row r="499" spans="1:20" x14ac:dyDescent="0.25">
      <c r="A499" s="2"/>
      <c r="C499" s="49"/>
      <c r="D499" s="50"/>
      <c r="E499" s="50"/>
      <c r="F499" s="50"/>
      <c r="G499" s="50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T499" s="2"/>
    </row>
    <row r="500" spans="1:20" x14ac:dyDescent="0.25">
      <c r="A500" s="2"/>
      <c r="C500" s="49"/>
      <c r="D500" s="50"/>
      <c r="E500" s="50"/>
      <c r="F500" s="50"/>
      <c r="G500" s="50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T500" s="2"/>
    </row>
    <row r="501" spans="1:20" x14ac:dyDescent="0.25">
      <c r="A501" s="2"/>
      <c r="C501" s="49"/>
      <c r="D501" s="50"/>
      <c r="E501" s="50"/>
      <c r="F501" s="50"/>
      <c r="G501" s="50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T501" s="2"/>
    </row>
    <row r="502" spans="1:20" x14ac:dyDescent="0.25">
      <c r="A502" s="2"/>
      <c r="C502" s="49"/>
      <c r="D502" s="50"/>
      <c r="E502" s="50"/>
      <c r="F502" s="50"/>
      <c r="G502" s="50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T502" s="2"/>
    </row>
    <row r="503" spans="1:20" x14ac:dyDescent="0.25">
      <c r="A503" s="2"/>
      <c r="C503" s="49"/>
      <c r="D503" s="50"/>
      <c r="E503" s="50"/>
      <c r="F503" s="50"/>
      <c r="G503" s="50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T503" s="2"/>
    </row>
    <row r="504" spans="1:20" x14ac:dyDescent="0.25">
      <c r="A504" s="2"/>
      <c r="C504" s="49"/>
      <c r="D504" s="50"/>
      <c r="E504" s="50"/>
      <c r="F504" s="50"/>
      <c r="G504" s="50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T504" s="2"/>
    </row>
    <row r="505" spans="1:20" x14ac:dyDescent="0.25">
      <c r="A505" s="2"/>
      <c r="C505" s="49"/>
      <c r="D505" s="50"/>
      <c r="E505" s="50"/>
      <c r="F505" s="50"/>
      <c r="G505" s="50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T505" s="2"/>
    </row>
    <row r="506" spans="1:20" x14ac:dyDescent="0.25">
      <c r="A506" s="2"/>
      <c r="C506" s="49"/>
      <c r="D506" s="50"/>
      <c r="E506" s="50"/>
      <c r="F506" s="50"/>
      <c r="G506" s="50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T506" s="2"/>
    </row>
    <row r="507" spans="1:20" x14ac:dyDescent="0.25">
      <c r="A507" s="2"/>
      <c r="C507" s="49"/>
      <c r="D507" s="50"/>
      <c r="E507" s="50"/>
      <c r="F507" s="50"/>
      <c r="G507" s="50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T507" s="2"/>
    </row>
    <row r="508" spans="1:20" x14ac:dyDescent="0.25">
      <c r="A508" s="2"/>
      <c r="C508" s="49"/>
      <c r="D508" s="50"/>
      <c r="E508" s="50"/>
      <c r="F508" s="50"/>
      <c r="G508" s="50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T508" s="2"/>
    </row>
    <row r="509" spans="1:20" x14ac:dyDescent="0.25">
      <c r="A509" s="2"/>
      <c r="C509" s="49"/>
      <c r="D509" s="50"/>
      <c r="E509" s="50"/>
      <c r="F509" s="50"/>
      <c r="G509" s="50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T509" s="2"/>
    </row>
    <row r="510" spans="1:20" x14ac:dyDescent="0.25">
      <c r="A510" s="2"/>
      <c r="C510" s="49"/>
      <c r="D510" s="50"/>
      <c r="E510" s="50"/>
      <c r="F510" s="50"/>
      <c r="G510" s="50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T510" s="2"/>
    </row>
    <row r="511" spans="1:20" x14ac:dyDescent="0.25">
      <c r="A511" s="2"/>
      <c r="C511" s="49"/>
      <c r="D511" s="50"/>
      <c r="E511" s="50"/>
      <c r="F511" s="50"/>
      <c r="G511" s="50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T511" s="2"/>
    </row>
    <row r="512" spans="1:20" x14ac:dyDescent="0.25">
      <c r="A512" s="2"/>
      <c r="C512" s="49"/>
      <c r="D512" s="50"/>
      <c r="E512" s="50"/>
      <c r="F512" s="50"/>
      <c r="G512" s="50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T512" s="2"/>
    </row>
    <row r="513" spans="1:20" x14ac:dyDescent="0.25">
      <c r="A513" s="2"/>
      <c r="C513" s="49"/>
      <c r="D513" s="50"/>
      <c r="E513" s="50"/>
      <c r="F513" s="50"/>
      <c r="G513" s="50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T513" s="2"/>
    </row>
    <row r="514" spans="1:20" x14ac:dyDescent="0.25">
      <c r="A514" s="2"/>
      <c r="C514" s="49"/>
      <c r="D514" s="50"/>
      <c r="E514" s="50"/>
      <c r="F514" s="50"/>
      <c r="G514" s="50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T514" s="2"/>
    </row>
    <row r="515" spans="1:20" x14ac:dyDescent="0.25">
      <c r="A515" s="2"/>
      <c r="C515" s="49"/>
      <c r="D515" s="50"/>
      <c r="E515" s="50"/>
      <c r="F515" s="50"/>
      <c r="G515" s="50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T515" s="2"/>
    </row>
    <row r="516" spans="1:20" x14ac:dyDescent="0.25">
      <c r="A516" s="2"/>
      <c r="C516" s="49"/>
      <c r="D516" s="50"/>
      <c r="E516" s="50"/>
      <c r="F516" s="50"/>
      <c r="G516" s="50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T516" s="2"/>
    </row>
    <row r="517" spans="1:20" x14ac:dyDescent="0.25">
      <c r="A517" s="2"/>
      <c r="C517" s="49"/>
      <c r="D517" s="50"/>
      <c r="E517" s="50"/>
      <c r="F517" s="50"/>
      <c r="G517" s="50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T517" s="2"/>
    </row>
    <row r="518" spans="1:20" x14ac:dyDescent="0.25">
      <c r="A518" s="2"/>
      <c r="C518" s="49"/>
      <c r="D518" s="50"/>
      <c r="E518" s="50"/>
      <c r="F518" s="50"/>
      <c r="G518" s="50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T518" s="2"/>
    </row>
    <row r="519" spans="1:20" x14ac:dyDescent="0.25">
      <c r="A519" s="2"/>
      <c r="C519" s="49"/>
      <c r="D519" s="50"/>
      <c r="E519" s="50"/>
      <c r="F519" s="50"/>
      <c r="G519" s="50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T519" s="2"/>
    </row>
    <row r="520" spans="1:20" x14ac:dyDescent="0.25">
      <c r="A520" s="2"/>
      <c r="C520" s="49"/>
      <c r="D520" s="50"/>
      <c r="E520" s="50"/>
      <c r="F520" s="50"/>
      <c r="G520" s="50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T520" s="2"/>
    </row>
    <row r="521" spans="1:20" x14ac:dyDescent="0.25">
      <c r="A521" s="2"/>
      <c r="C521" s="49"/>
      <c r="D521" s="50"/>
      <c r="E521" s="50"/>
      <c r="F521" s="50"/>
      <c r="G521" s="50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T521" s="2"/>
    </row>
    <row r="522" spans="1:20" x14ac:dyDescent="0.25">
      <c r="A522" s="2"/>
      <c r="C522" s="49"/>
      <c r="D522" s="50"/>
      <c r="E522" s="50"/>
      <c r="F522" s="50"/>
      <c r="G522" s="50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T522" s="2"/>
    </row>
    <row r="523" spans="1:20" x14ac:dyDescent="0.25">
      <c r="A523" s="2"/>
      <c r="C523" s="49"/>
      <c r="D523" s="50"/>
      <c r="E523" s="50"/>
      <c r="F523" s="50"/>
      <c r="G523" s="50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T523" s="2"/>
    </row>
    <row r="524" spans="1:20" x14ac:dyDescent="0.25">
      <c r="A524" s="2"/>
      <c r="C524" s="49"/>
      <c r="D524" s="50"/>
      <c r="E524" s="50"/>
      <c r="F524" s="50"/>
      <c r="G524" s="50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T524" s="2"/>
    </row>
    <row r="525" spans="1:20" x14ac:dyDescent="0.25">
      <c r="A525" s="2"/>
      <c r="C525" s="49"/>
      <c r="D525" s="50"/>
      <c r="E525" s="50"/>
      <c r="F525" s="50"/>
      <c r="G525" s="50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T525" s="2"/>
    </row>
    <row r="526" spans="1:20" x14ac:dyDescent="0.25">
      <c r="A526" s="2"/>
      <c r="C526" s="49"/>
      <c r="D526" s="50"/>
      <c r="E526" s="50"/>
      <c r="F526" s="50"/>
      <c r="G526" s="50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T526" s="2"/>
    </row>
    <row r="527" spans="1:20" x14ac:dyDescent="0.25">
      <c r="A527" s="2"/>
      <c r="C527" s="49"/>
      <c r="D527" s="50"/>
      <c r="E527" s="50"/>
      <c r="F527" s="50"/>
      <c r="G527" s="50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T527" s="2"/>
    </row>
    <row r="528" spans="1:20" x14ac:dyDescent="0.25">
      <c r="A528" s="2"/>
      <c r="C528" s="49"/>
      <c r="D528" s="50"/>
      <c r="E528" s="50"/>
      <c r="F528" s="50"/>
      <c r="G528" s="50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T528" s="2"/>
    </row>
    <row r="529" spans="1:20" x14ac:dyDescent="0.25">
      <c r="A529" s="2"/>
      <c r="C529" s="49"/>
      <c r="D529" s="50"/>
      <c r="E529" s="50"/>
      <c r="F529" s="50"/>
      <c r="G529" s="50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T529" s="2"/>
    </row>
    <row r="530" spans="1:20" x14ac:dyDescent="0.25">
      <c r="A530" s="2"/>
      <c r="C530" s="49"/>
      <c r="D530" s="50"/>
      <c r="E530" s="50"/>
      <c r="F530" s="50"/>
      <c r="G530" s="50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T530" s="2"/>
    </row>
    <row r="531" spans="1:20" x14ac:dyDescent="0.25">
      <c r="A531" s="2"/>
      <c r="C531" s="49"/>
      <c r="D531" s="50"/>
      <c r="E531" s="50"/>
      <c r="F531" s="50"/>
      <c r="G531" s="50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T531" s="2"/>
    </row>
    <row r="532" spans="1:20" x14ac:dyDescent="0.25">
      <c r="A532" s="2"/>
      <c r="C532" s="49"/>
      <c r="D532" s="50"/>
      <c r="E532" s="50"/>
      <c r="F532" s="50"/>
      <c r="G532" s="50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T532" s="2"/>
    </row>
    <row r="533" spans="1:20" x14ac:dyDescent="0.25">
      <c r="A533" s="2"/>
      <c r="C533" s="49"/>
      <c r="D533" s="50"/>
      <c r="E533" s="50"/>
      <c r="F533" s="50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T533" s="2"/>
    </row>
    <row r="534" spans="1:20" x14ac:dyDescent="0.25">
      <c r="A534" s="2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T534" s="2"/>
    </row>
    <row r="535" spans="1:20" x14ac:dyDescent="0.25">
      <c r="A535" s="2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T535" s="2"/>
    </row>
    <row r="536" spans="1:20" x14ac:dyDescent="0.25">
      <c r="A536" s="2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T536" s="2"/>
    </row>
    <row r="537" spans="1:20" x14ac:dyDescent="0.25">
      <c r="A537" s="2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T537" s="2"/>
    </row>
    <row r="538" spans="1:20" x14ac:dyDescent="0.25">
      <c r="A538" s="2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T538" s="2"/>
    </row>
    <row r="539" spans="1:20" x14ac:dyDescent="0.25">
      <c r="A539" s="2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T539" s="2"/>
    </row>
    <row r="540" spans="1:20" x14ac:dyDescent="0.25">
      <c r="A540" s="2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T540" s="2"/>
    </row>
    <row r="541" spans="1:20" x14ac:dyDescent="0.25">
      <c r="A541" s="2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T541" s="2"/>
    </row>
    <row r="542" spans="1:20" x14ac:dyDescent="0.25">
      <c r="A542" s="2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T542" s="2"/>
    </row>
    <row r="543" spans="1:20" x14ac:dyDescent="0.25">
      <c r="A543" s="2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T543" s="2"/>
    </row>
    <row r="544" spans="1:20" x14ac:dyDescent="0.25">
      <c r="A544" s="2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T544" s="2"/>
    </row>
    <row r="545" spans="1:20" x14ac:dyDescent="0.25">
      <c r="A545" s="2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T545" s="2"/>
    </row>
    <row r="546" spans="1:20" x14ac:dyDescent="0.25">
      <c r="A546" s="2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T546" s="2"/>
    </row>
    <row r="547" spans="1:20" x14ac:dyDescent="0.25">
      <c r="A547" s="2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T547" s="2"/>
    </row>
    <row r="548" spans="1:20" x14ac:dyDescent="0.25">
      <c r="A548" s="2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T548" s="2"/>
    </row>
    <row r="549" spans="1:20" x14ac:dyDescent="0.25">
      <c r="A549" s="2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T549" s="2"/>
    </row>
    <row r="550" spans="1:20" x14ac:dyDescent="0.25">
      <c r="A550" s="2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T550" s="2"/>
    </row>
    <row r="551" spans="1:20" x14ac:dyDescent="0.25">
      <c r="A551" s="2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T551" s="2"/>
    </row>
    <row r="552" spans="1:20" x14ac:dyDescent="0.25">
      <c r="A552" s="2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T552" s="2"/>
    </row>
    <row r="553" spans="1:20" x14ac:dyDescent="0.25">
      <c r="A553" s="2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T553" s="2"/>
    </row>
    <row r="554" spans="1:20" x14ac:dyDescent="0.25">
      <c r="A554" s="2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T554" s="2"/>
    </row>
    <row r="555" spans="1:20" x14ac:dyDescent="0.25">
      <c r="A555" s="2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T555" s="2"/>
    </row>
    <row r="556" spans="1:20" x14ac:dyDescent="0.25">
      <c r="A556" s="2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T556" s="2"/>
    </row>
    <row r="557" spans="1:20" x14ac:dyDescent="0.25">
      <c r="A557" s="2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T557" s="2"/>
    </row>
    <row r="558" spans="1:20" x14ac:dyDescent="0.25">
      <c r="A558" s="2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T558" s="2"/>
    </row>
    <row r="559" spans="1:20" x14ac:dyDescent="0.25">
      <c r="A559" s="2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T559" s="2"/>
    </row>
    <row r="560" spans="1:20" x14ac:dyDescent="0.25">
      <c r="A560" s="2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T560" s="2"/>
    </row>
    <row r="561" spans="1:20" x14ac:dyDescent="0.25">
      <c r="A561" s="2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T561" s="2"/>
    </row>
    <row r="562" spans="1:20" x14ac:dyDescent="0.25">
      <c r="A562" s="2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T562" s="2"/>
    </row>
    <row r="563" spans="1:20" x14ac:dyDescent="0.25">
      <c r="A563" s="2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T563" s="2"/>
    </row>
    <row r="564" spans="1:20" x14ac:dyDescent="0.25">
      <c r="A564" s="2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T564" s="2"/>
    </row>
    <row r="565" spans="1:20" x14ac:dyDescent="0.25">
      <c r="A565" s="2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T565" s="2"/>
    </row>
    <row r="566" spans="1:20" x14ac:dyDescent="0.25">
      <c r="A566" s="2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T566" s="2"/>
    </row>
    <row r="567" spans="1:20" x14ac:dyDescent="0.25">
      <c r="A567" s="2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T567" s="2"/>
    </row>
    <row r="568" spans="1:20" x14ac:dyDescent="0.25">
      <c r="A568" s="2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T568" s="2"/>
    </row>
    <row r="569" spans="1:20" x14ac:dyDescent="0.25">
      <c r="A569" s="2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T569" s="2"/>
    </row>
    <row r="570" spans="1:20" x14ac:dyDescent="0.25">
      <c r="A570" s="2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T570" s="2"/>
    </row>
    <row r="571" spans="1:20" x14ac:dyDescent="0.25">
      <c r="A571" s="2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T571" s="2"/>
    </row>
    <row r="572" spans="1:20" x14ac:dyDescent="0.25">
      <c r="A572" s="2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T572" s="2"/>
    </row>
    <row r="573" spans="1:20" x14ac:dyDescent="0.25">
      <c r="A573" s="2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T573" s="2"/>
    </row>
    <row r="574" spans="1:20" x14ac:dyDescent="0.25">
      <c r="A574" s="2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T574" s="2"/>
    </row>
    <row r="575" spans="1:20" x14ac:dyDescent="0.25">
      <c r="A575" s="2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T575" s="2"/>
    </row>
    <row r="576" spans="1:20" x14ac:dyDescent="0.25">
      <c r="A576" s="2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T576" s="2"/>
    </row>
    <row r="577" spans="1:20" x14ac:dyDescent="0.25">
      <c r="A577" s="2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T577" s="2"/>
    </row>
    <row r="578" spans="1:20" x14ac:dyDescent="0.25">
      <c r="A578" s="2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T578" s="2"/>
    </row>
    <row r="579" spans="1:20" x14ac:dyDescent="0.25">
      <c r="A579" s="2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T579" s="2"/>
    </row>
    <row r="580" spans="1:20" x14ac:dyDescent="0.25">
      <c r="A580" s="2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T580" s="2"/>
    </row>
    <row r="581" spans="1:20" x14ac:dyDescent="0.25">
      <c r="A581" s="2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T581" s="2"/>
    </row>
    <row r="582" spans="1:20" x14ac:dyDescent="0.25">
      <c r="A582" s="2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T582" s="2"/>
    </row>
    <row r="583" spans="1:20" x14ac:dyDescent="0.25">
      <c r="A583" s="2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T583" s="2"/>
    </row>
    <row r="584" spans="1:20" x14ac:dyDescent="0.25">
      <c r="A584" s="2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T584" s="2"/>
    </row>
    <row r="585" spans="1:20" x14ac:dyDescent="0.25">
      <c r="A585" s="2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T585" s="2"/>
    </row>
    <row r="586" spans="1:20" x14ac:dyDescent="0.25">
      <c r="A586" s="2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T586" s="2"/>
    </row>
    <row r="587" spans="1:20" x14ac:dyDescent="0.25">
      <c r="A587" s="2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T587" s="2"/>
    </row>
    <row r="588" spans="1:20" x14ac:dyDescent="0.25">
      <c r="A588" s="2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T588" s="2"/>
    </row>
    <row r="589" spans="1:20" x14ac:dyDescent="0.25">
      <c r="A589" s="2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T589" s="2"/>
    </row>
    <row r="590" spans="1:20" x14ac:dyDescent="0.25">
      <c r="A590" s="2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T590" s="2"/>
    </row>
    <row r="591" spans="1:20" x14ac:dyDescent="0.25">
      <c r="A591" s="2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T591" s="2"/>
    </row>
    <row r="592" spans="1:20" x14ac:dyDescent="0.25">
      <c r="A592" s="2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T592" s="2"/>
    </row>
    <row r="593" spans="1:20" x14ac:dyDescent="0.25">
      <c r="A593" s="2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T593" s="2"/>
    </row>
    <row r="594" spans="1:20" x14ac:dyDescent="0.25">
      <c r="A594" s="2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T594" s="2"/>
    </row>
    <row r="595" spans="1:20" x14ac:dyDescent="0.25">
      <c r="A595" s="2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T595" s="2"/>
    </row>
    <row r="596" spans="1:20" x14ac:dyDescent="0.25">
      <c r="A596" s="2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T596" s="2"/>
    </row>
    <row r="597" spans="1:20" x14ac:dyDescent="0.25">
      <c r="A597" s="2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T597" s="2"/>
    </row>
    <row r="598" spans="1:20" x14ac:dyDescent="0.25">
      <c r="A598" s="2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T598" s="2"/>
    </row>
    <row r="599" spans="1:20" x14ac:dyDescent="0.25">
      <c r="A599" s="2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T599" s="2"/>
    </row>
    <row r="600" spans="1:20" x14ac:dyDescent="0.25">
      <c r="A600" s="2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T600" s="2"/>
    </row>
    <row r="601" spans="1:20" x14ac:dyDescent="0.25">
      <c r="A601" s="2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T601" s="2"/>
    </row>
    <row r="602" spans="1:20" x14ac:dyDescent="0.25">
      <c r="A602" s="2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T602" s="2"/>
    </row>
    <row r="603" spans="1:20" x14ac:dyDescent="0.25">
      <c r="A603" s="2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T603" s="2"/>
    </row>
    <row r="604" spans="1:20" x14ac:dyDescent="0.25">
      <c r="A604" s="2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T604" s="2"/>
    </row>
    <row r="605" spans="1:20" x14ac:dyDescent="0.25">
      <c r="A605" s="2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T605" s="2"/>
    </row>
    <row r="606" spans="1:20" x14ac:dyDescent="0.25">
      <c r="A606" s="2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T606" s="2"/>
    </row>
    <row r="607" spans="1:20" x14ac:dyDescent="0.25">
      <c r="A607" s="2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T607" s="2"/>
    </row>
    <row r="608" spans="1:20" x14ac:dyDescent="0.25">
      <c r="A608" s="2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T608" s="2"/>
    </row>
    <row r="609" spans="1:20" x14ac:dyDescent="0.25">
      <c r="A609" s="2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T609" s="2"/>
    </row>
    <row r="610" spans="1:20" x14ac:dyDescent="0.25">
      <c r="A610" s="2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T610" s="2"/>
    </row>
    <row r="611" spans="1:20" x14ac:dyDescent="0.25">
      <c r="A611" s="2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T611" s="2"/>
    </row>
    <row r="612" spans="1:20" x14ac:dyDescent="0.25">
      <c r="A612" s="2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T612" s="2"/>
    </row>
    <row r="613" spans="1:20" x14ac:dyDescent="0.25">
      <c r="A613" s="2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T613" s="2"/>
    </row>
    <row r="614" spans="1:20" x14ac:dyDescent="0.25">
      <c r="A614" s="2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T614" s="2"/>
    </row>
    <row r="615" spans="1:20" x14ac:dyDescent="0.25">
      <c r="A615" s="2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T615" s="2"/>
    </row>
    <row r="616" spans="1:20" x14ac:dyDescent="0.25">
      <c r="A616" s="2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T616" s="2"/>
    </row>
    <row r="617" spans="1:20" x14ac:dyDescent="0.25">
      <c r="A617" s="2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T617" s="2"/>
    </row>
    <row r="618" spans="1:20" x14ac:dyDescent="0.25">
      <c r="A618" s="2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T618" s="2"/>
    </row>
    <row r="619" spans="1:20" x14ac:dyDescent="0.25">
      <c r="A619" s="2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T619" s="2"/>
    </row>
    <row r="620" spans="1:20" x14ac:dyDescent="0.25">
      <c r="A620" s="2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T620" s="2"/>
    </row>
    <row r="621" spans="1:20" x14ac:dyDescent="0.25">
      <c r="A621" s="2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T621" s="2"/>
    </row>
    <row r="622" spans="1:20" x14ac:dyDescent="0.25">
      <c r="A622" s="2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T622" s="2"/>
    </row>
    <row r="623" spans="1:20" x14ac:dyDescent="0.25">
      <c r="A623" s="2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T623" s="2"/>
    </row>
    <row r="624" spans="1:20" x14ac:dyDescent="0.25">
      <c r="A624" s="2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T624" s="2"/>
    </row>
    <row r="625" spans="1:20" x14ac:dyDescent="0.25">
      <c r="A625" s="2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T625" s="2"/>
    </row>
    <row r="626" spans="1:20" x14ac:dyDescent="0.25">
      <c r="A626" s="2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T626" s="2"/>
    </row>
    <row r="627" spans="1:20" x14ac:dyDescent="0.25">
      <c r="A627" s="2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T627" s="2"/>
    </row>
    <row r="628" spans="1:20" x14ac:dyDescent="0.25">
      <c r="A628" s="2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T628" s="2"/>
    </row>
    <row r="629" spans="1:20" x14ac:dyDescent="0.25">
      <c r="A629" s="2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T629" s="2"/>
    </row>
    <row r="630" spans="1:20" x14ac:dyDescent="0.25">
      <c r="A630" s="2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T630" s="2"/>
    </row>
    <row r="631" spans="1:20" x14ac:dyDescent="0.25">
      <c r="A631" s="2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T631" s="2"/>
    </row>
    <row r="632" spans="1:20" x14ac:dyDescent="0.25">
      <c r="A632" s="2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T632" s="2"/>
    </row>
    <row r="633" spans="1:20" x14ac:dyDescent="0.25">
      <c r="A633" s="2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T633" s="2"/>
    </row>
    <row r="634" spans="1:20" x14ac:dyDescent="0.25">
      <c r="A634" s="2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T634" s="2"/>
    </row>
    <row r="635" spans="1:20" x14ac:dyDescent="0.25">
      <c r="A635" s="2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T635" s="2"/>
    </row>
    <row r="636" spans="1:20" x14ac:dyDescent="0.25">
      <c r="A636" s="2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T636" s="2"/>
    </row>
    <row r="637" spans="1:20" x14ac:dyDescent="0.25">
      <c r="A637" s="2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T637" s="2"/>
    </row>
    <row r="638" spans="1:20" x14ac:dyDescent="0.25">
      <c r="A638" s="2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T638" s="2"/>
    </row>
    <row r="639" spans="1:20" x14ac:dyDescent="0.25">
      <c r="A639" s="2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T639" s="2"/>
    </row>
    <row r="640" spans="1:20" x14ac:dyDescent="0.25">
      <c r="A640" s="2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T640" s="2"/>
    </row>
    <row r="641" spans="1:20" x14ac:dyDescent="0.25">
      <c r="A641" s="2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T641" s="2"/>
    </row>
    <row r="642" spans="1:20" x14ac:dyDescent="0.25">
      <c r="A642" s="2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T642" s="2"/>
    </row>
    <row r="643" spans="1:20" x14ac:dyDescent="0.25">
      <c r="A643" s="2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T643" s="2"/>
    </row>
    <row r="644" spans="1:20" x14ac:dyDescent="0.25">
      <c r="A644" s="2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T644" s="2"/>
    </row>
    <row r="645" spans="1:20" x14ac:dyDescent="0.25">
      <c r="A645" s="2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T645" s="2"/>
    </row>
    <row r="646" spans="1:20" x14ac:dyDescent="0.25">
      <c r="A646" s="2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T646" s="2"/>
    </row>
    <row r="647" spans="1:20" x14ac:dyDescent="0.25">
      <c r="A647" s="2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T647" s="2"/>
    </row>
    <row r="648" spans="1:20" x14ac:dyDescent="0.25">
      <c r="A648" s="2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T648" s="2"/>
    </row>
    <row r="649" spans="1:20" x14ac:dyDescent="0.25">
      <c r="A649" s="2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T649" s="2"/>
    </row>
    <row r="650" spans="1:20" x14ac:dyDescent="0.25">
      <c r="A650" s="2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T650" s="2"/>
    </row>
    <row r="651" spans="1:20" x14ac:dyDescent="0.25">
      <c r="A651" s="2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T651" s="2"/>
    </row>
    <row r="652" spans="1:20" x14ac:dyDescent="0.25">
      <c r="A652" s="2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T652" s="2"/>
    </row>
    <row r="653" spans="1:20" x14ac:dyDescent="0.25">
      <c r="A653" s="2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T653" s="2"/>
    </row>
    <row r="654" spans="1:20" x14ac:dyDescent="0.25">
      <c r="A654" s="2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T654" s="2"/>
    </row>
    <row r="655" spans="1:20" x14ac:dyDescent="0.25">
      <c r="A655" s="2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T655" s="2"/>
    </row>
    <row r="656" spans="1:20" x14ac:dyDescent="0.25">
      <c r="A656" s="2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T656" s="2"/>
    </row>
    <row r="657" spans="1:20" x14ac:dyDescent="0.25">
      <c r="A657" s="2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T657" s="2"/>
    </row>
    <row r="658" spans="1:20" x14ac:dyDescent="0.25">
      <c r="A658" s="2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T658" s="2"/>
    </row>
    <row r="659" spans="1:20" x14ac:dyDescent="0.25">
      <c r="A659" s="2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T659" s="2"/>
    </row>
    <row r="660" spans="1:20" x14ac:dyDescent="0.25">
      <c r="A660" s="2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T660" s="2"/>
    </row>
    <row r="661" spans="1:20" x14ac:dyDescent="0.25">
      <c r="A661" s="2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T661" s="2"/>
    </row>
    <row r="662" spans="1:20" x14ac:dyDescent="0.25">
      <c r="A662" s="2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T662" s="2"/>
    </row>
    <row r="663" spans="1:20" x14ac:dyDescent="0.25">
      <c r="A663" s="2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T663" s="2"/>
    </row>
    <row r="664" spans="1:20" x14ac:dyDescent="0.25">
      <c r="A664" s="2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T664" s="2"/>
    </row>
    <row r="665" spans="1:20" x14ac:dyDescent="0.25">
      <c r="A665" s="2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T665" s="2"/>
    </row>
    <row r="666" spans="1:20" x14ac:dyDescent="0.25">
      <c r="A666" s="2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T666" s="2"/>
    </row>
    <row r="667" spans="1:20" x14ac:dyDescent="0.25">
      <c r="A667" s="2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T667" s="2"/>
    </row>
    <row r="668" spans="1:20" x14ac:dyDescent="0.25">
      <c r="A668" s="2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T668" s="2"/>
    </row>
    <row r="669" spans="1:20" x14ac:dyDescent="0.25">
      <c r="A669" s="2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T669" s="2"/>
    </row>
    <row r="670" spans="1:20" x14ac:dyDescent="0.25">
      <c r="A670" s="2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T670" s="2"/>
    </row>
    <row r="671" spans="1:20" x14ac:dyDescent="0.25">
      <c r="A671" s="2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T671" s="2"/>
    </row>
    <row r="672" spans="1:20" x14ac:dyDescent="0.25">
      <c r="A672" s="2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T672" s="2"/>
    </row>
    <row r="673" spans="1:20" x14ac:dyDescent="0.25">
      <c r="A673" s="2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T673" s="2"/>
    </row>
    <row r="674" spans="1:20" x14ac:dyDescent="0.25">
      <c r="A674" s="2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T674" s="2"/>
    </row>
    <row r="675" spans="1:20" x14ac:dyDescent="0.25">
      <c r="A675" s="2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T675" s="2"/>
    </row>
    <row r="676" spans="1:20" x14ac:dyDescent="0.25">
      <c r="A676" s="2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T676" s="2"/>
    </row>
    <row r="677" spans="1:20" x14ac:dyDescent="0.25">
      <c r="A677" s="2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T677" s="2"/>
    </row>
    <row r="678" spans="1:20" x14ac:dyDescent="0.25">
      <c r="A678" s="2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T678" s="2"/>
    </row>
    <row r="679" spans="1:20" x14ac:dyDescent="0.25">
      <c r="A679" s="2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T679" s="2"/>
    </row>
    <row r="680" spans="1:20" x14ac:dyDescent="0.25">
      <c r="A680" s="2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T680" s="2"/>
    </row>
    <row r="681" spans="1:20" x14ac:dyDescent="0.25">
      <c r="A681" s="2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T681" s="2"/>
    </row>
    <row r="682" spans="1:20" x14ac:dyDescent="0.25">
      <c r="A682" s="2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T682" s="2"/>
    </row>
    <row r="683" spans="1:20" x14ac:dyDescent="0.25">
      <c r="A683" s="2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T683" s="2"/>
    </row>
    <row r="684" spans="1:20" x14ac:dyDescent="0.25">
      <c r="A684" s="2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T684" s="2"/>
    </row>
    <row r="685" spans="1:20" x14ac:dyDescent="0.25">
      <c r="A685" s="2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T685" s="2"/>
    </row>
    <row r="686" spans="1:20" x14ac:dyDescent="0.25">
      <c r="A686" s="2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T686" s="2"/>
    </row>
    <row r="687" spans="1:20" x14ac:dyDescent="0.25">
      <c r="A687" s="2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T687" s="2"/>
    </row>
    <row r="688" spans="1:20" x14ac:dyDescent="0.25">
      <c r="A688" s="2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T688" s="2"/>
    </row>
    <row r="689" spans="1:20" x14ac:dyDescent="0.25">
      <c r="A689" s="2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T689" s="2"/>
    </row>
    <row r="690" spans="1:20" x14ac:dyDescent="0.25">
      <c r="A690" s="2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T690" s="2"/>
    </row>
    <row r="691" spans="1:20" x14ac:dyDescent="0.25">
      <c r="A691" s="2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T691" s="2"/>
    </row>
    <row r="692" spans="1:20" x14ac:dyDescent="0.25">
      <c r="A692" s="2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T692" s="2"/>
    </row>
    <row r="693" spans="1:20" x14ac:dyDescent="0.25">
      <c r="A693" s="2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T693" s="2"/>
    </row>
    <row r="694" spans="1:20" x14ac:dyDescent="0.25">
      <c r="A694" s="2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T694" s="2"/>
    </row>
    <row r="695" spans="1:20" x14ac:dyDescent="0.25">
      <c r="A695" s="2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T695" s="2"/>
    </row>
    <row r="696" spans="1:20" x14ac:dyDescent="0.25">
      <c r="A696" s="2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T696" s="2"/>
    </row>
    <row r="697" spans="1:20" x14ac:dyDescent="0.25">
      <c r="A697" s="2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T697" s="2"/>
    </row>
    <row r="698" spans="1:20" x14ac:dyDescent="0.25">
      <c r="A698" s="2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T698" s="2"/>
    </row>
    <row r="699" spans="1:20" x14ac:dyDescent="0.25">
      <c r="A699" s="2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T699" s="2"/>
    </row>
    <row r="700" spans="1:20" x14ac:dyDescent="0.25">
      <c r="A700" s="2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T700" s="2"/>
    </row>
    <row r="701" spans="1:20" x14ac:dyDescent="0.25">
      <c r="A701" s="2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T701" s="2"/>
    </row>
    <row r="702" spans="1:20" x14ac:dyDescent="0.25">
      <c r="A702" s="2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T702" s="2"/>
    </row>
    <row r="703" spans="1:20" x14ac:dyDescent="0.25">
      <c r="A703" s="2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T703" s="2"/>
    </row>
    <row r="704" spans="1:20" x14ac:dyDescent="0.25">
      <c r="A704" s="2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T704" s="2"/>
    </row>
    <row r="705" spans="1:20" x14ac:dyDescent="0.25">
      <c r="A705" s="2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T705" s="2"/>
    </row>
    <row r="706" spans="1:20" x14ac:dyDescent="0.25">
      <c r="A706" s="2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T706" s="2"/>
    </row>
    <row r="707" spans="1:20" x14ac:dyDescent="0.25">
      <c r="A707" s="2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T707" s="2"/>
    </row>
    <row r="708" spans="1:20" x14ac:dyDescent="0.25">
      <c r="A708" s="2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T708" s="2"/>
    </row>
    <row r="709" spans="1:20" x14ac:dyDescent="0.25">
      <c r="A709" s="2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T709" s="2"/>
    </row>
    <row r="710" spans="1:20" x14ac:dyDescent="0.25">
      <c r="A710" s="2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T710" s="2"/>
    </row>
    <row r="711" spans="1:20" x14ac:dyDescent="0.25">
      <c r="A711" s="2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T711" s="2"/>
    </row>
    <row r="712" spans="1:20" x14ac:dyDescent="0.25">
      <c r="A712" s="2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T712" s="2"/>
    </row>
    <row r="713" spans="1:20" x14ac:dyDescent="0.25">
      <c r="A713" s="2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T713" s="2"/>
    </row>
    <row r="714" spans="1:20" x14ac:dyDescent="0.25">
      <c r="A714" s="2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T714" s="2"/>
    </row>
    <row r="715" spans="1:20" x14ac:dyDescent="0.25">
      <c r="A715" s="2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T715" s="2"/>
    </row>
    <row r="716" spans="1:20" x14ac:dyDescent="0.25">
      <c r="A716" s="2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T716" s="2"/>
    </row>
    <row r="717" spans="1:20" x14ac:dyDescent="0.25">
      <c r="A717" s="2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T717" s="2"/>
    </row>
    <row r="718" spans="1:20" x14ac:dyDescent="0.25">
      <c r="A718" s="2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T718" s="2"/>
    </row>
    <row r="719" spans="1:20" x14ac:dyDescent="0.25">
      <c r="A719" s="2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T719" s="2"/>
    </row>
    <row r="720" spans="1:20" x14ac:dyDescent="0.25">
      <c r="A720" s="2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T720" s="2"/>
    </row>
    <row r="721" spans="1:20" x14ac:dyDescent="0.25">
      <c r="A721" s="2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T721" s="2"/>
    </row>
    <row r="722" spans="1:20" x14ac:dyDescent="0.25">
      <c r="A722" s="2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T722" s="2"/>
    </row>
    <row r="723" spans="1:20" x14ac:dyDescent="0.25">
      <c r="A723" s="2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T723" s="2"/>
    </row>
    <row r="724" spans="1:20" x14ac:dyDescent="0.25">
      <c r="A724" s="2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T724" s="2"/>
    </row>
    <row r="725" spans="1:20" x14ac:dyDescent="0.25">
      <c r="A725" s="2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T725" s="2"/>
    </row>
    <row r="726" spans="1:20" x14ac:dyDescent="0.25">
      <c r="A726" s="2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T726" s="2"/>
    </row>
    <row r="727" spans="1:20" x14ac:dyDescent="0.25">
      <c r="A727" s="2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T727" s="2"/>
    </row>
    <row r="728" spans="1:20" x14ac:dyDescent="0.25">
      <c r="A728" s="2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T728" s="2"/>
    </row>
    <row r="729" spans="1:20" x14ac:dyDescent="0.25">
      <c r="A729" s="2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T729" s="2"/>
    </row>
    <row r="730" spans="1:20" x14ac:dyDescent="0.25">
      <c r="A730" s="2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T730" s="2"/>
    </row>
    <row r="731" spans="1:20" x14ac:dyDescent="0.25">
      <c r="A731" s="2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T731" s="2"/>
    </row>
    <row r="732" spans="1:20" x14ac:dyDescent="0.25">
      <c r="A732" s="2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T732" s="2"/>
    </row>
    <row r="733" spans="1:20" x14ac:dyDescent="0.25">
      <c r="A733" s="2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T733" s="2"/>
    </row>
    <row r="734" spans="1:20" x14ac:dyDescent="0.25">
      <c r="A734" s="2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T734" s="2"/>
    </row>
    <row r="735" spans="1:20" x14ac:dyDescent="0.25">
      <c r="A735" s="2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T735" s="2"/>
    </row>
    <row r="736" spans="1:20" x14ac:dyDescent="0.25">
      <c r="A736" s="2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T736" s="2"/>
    </row>
    <row r="737" spans="1:20" x14ac:dyDescent="0.25">
      <c r="A737" s="2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T737" s="2"/>
    </row>
    <row r="738" spans="1:20" x14ac:dyDescent="0.25">
      <c r="A738" s="2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T738" s="2"/>
    </row>
    <row r="739" spans="1:20" x14ac:dyDescent="0.25">
      <c r="A739" s="2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T739" s="2"/>
    </row>
    <row r="740" spans="1:20" x14ac:dyDescent="0.25">
      <c r="A740" s="2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T740" s="2"/>
    </row>
    <row r="741" spans="1:20" x14ac:dyDescent="0.25">
      <c r="A741" s="2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T741" s="2"/>
    </row>
    <row r="742" spans="1:20" x14ac:dyDescent="0.25">
      <c r="A742" s="2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T742" s="2"/>
    </row>
    <row r="743" spans="1:20" x14ac:dyDescent="0.25">
      <c r="A743" s="2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T743" s="2"/>
    </row>
    <row r="744" spans="1:20" x14ac:dyDescent="0.25">
      <c r="A744" s="2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T744" s="2"/>
    </row>
    <row r="745" spans="1:20" x14ac:dyDescent="0.25">
      <c r="A745" s="2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T745" s="2"/>
    </row>
    <row r="746" spans="1:20" x14ac:dyDescent="0.25">
      <c r="A746" s="2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T746" s="2"/>
    </row>
    <row r="747" spans="1:20" x14ac:dyDescent="0.25">
      <c r="A747" s="2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T747" s="2"/>
    </row>
    <row r="748" spans="1:20" x14ac:dyDescent="0.25">
      <c r="A748" s="2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T748" s="2"/>
    </row>
    <row r="749" spans="1:20" x14ac:dyDescent="0.25">
      <c r="A749" s="2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T749" s="2"/>
    </row>
    <row r="750" spans="1:20" x14ac:dyDescent="0.25">
      <c r="A750" s="2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T750" s="2"/>
    </row>
    <row r="751" spans="1:20" x14ac:dyDescent="0.25">
      <c r="A751" s="2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T751" s="2"/>
    </row>
    <row r="752" spans="1:20" x14ac:dyDescent="0.25">
      <c r="A752" s="2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T752" s="2"/>
    </row>
    <row r="753" spans="1:20" x14ac:dyDescent="0.25">
      <c r="A753" s="2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T753" s="2"/>
    </row>
    <row r="754" spans="1:20" x14ac:dyDescent="0.25">
      <c r="A754" s="2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T754" s="2"/>
    </row>
    <row r="755" spans="1:20" x14ac:dyDescent="0.25">
      <c r="A755" s="2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T755" s="2"/>
    </row>
    <row r="756" spans="1:20" x14ac:dyDescent="0.25">
      <c r="A756" s="2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T756" s="2"/>
    </row>
    <row r="757" spans="1:20" x14ac:dyDescent="0.25">
      <c r="A757" s="2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T757" s="2"/>
    </row>
    <row r="758" spans="1:20" x14ac:dyDescent="0.25">
      <c r="A758" s="2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T758" s="2"/>
    </row>
    <row r="759" spans="1:20" x14ac:dyDescent="0.25">
      <c r="A759" s="2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T759" s="2"/>
    </row>
    <row r="760" spans="1:20" x14ac:dyDescent="0.25">
      <c r="A760" s="2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T760" s="2"/>
    </row>
    <row r="761" spans="1:20" x14ac:dyDescent="0.25">
      <c r="A761" s="2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T761" s="2"/>
    </row>
    <row r="762" spans="1:20" x14ac:dyDescent="0.25">
      <c r="A762" s="2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T762" s="2"/>
    </row>
    <row r="763" spans="1:20" x14ac:dyDescent="0.25">
      <c r="A763" s="2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T763" s="2"/>
    </row>
    <row r="764" spans="1:20" x14ac:dyDescent="0.25">
      <c r="A764" s="2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T764" s="2"/>
    </row>
    <row r="765" spans="1:20" x14ac:dyDescent="0.25">
      <c r="A765" s="2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T765" s="2"/>
    </row>
    <row r="766" spans="1:20" x14ac:dyDescent="0.25">
      <c r="A766" s="2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T766" s="2"/>
    </row>
    <row r="767" spans="1:20" x14ac:dyDescent="0.25">
      <c r="A767" s="2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T767" s="2"/>
    </row>
    <row r="768" spans="1:20" x14ac:dyDescent="0.25">
      <c r="A768" s="2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T768" s="2"/>
    </row>
    <row r="769" spans="1:20" x14ac:dyDescent="0.25">
      <c r="A769" s="2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T769" s="2"/>
    </row>
    <row r="770" spans="1:20" x14ac:dyDescent="0.25">
      <c r="A770" s="2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T770" s="2"/>
    </row>
    <row r="771" spans="1:20" x14ac:dyDescent="0.25">
      <c r="A771" s="2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T771" s="2"/>
    </row>
    <row r="772" spans="1:20" x14ac:dyDescent="0.25">
      <c r="A772" s="2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T772" s="2"/>
    </row>
    <row r="773" spans="1:20" x14ac:dyDescent="0.25">
      <c r="A773" s="2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T773" s="2"/>
    </row>
    <row r="774" spans="1:20" x14ac:dyDescent="0.25">
      <c r="A774" s="2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T774" s="2"/>
    </row>
    <row r="775" spans="1:20" x14ac:dyDescent="0.25">
      <c r="A775" s="2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T775" s="2"/>
    </row>
    <row r="776" spans="1:20" x14ac:dyDescent="0.25">
      <c r="A776" s="2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T776" s="2"/>
    </row>
    <row r="777" spans="1:20" x14ac:dyDescent="0.25">
      <c r="A777" s="2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T777" s="2"/>
    </row>
    <row r="778" spans="1:20" x14ac:dyDescent="0.25">
      <c r="A778" s="2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T778" s="2"/>
    </row>
    <row r="779" spans="1:20" x14ac:dyDescent="0.25">
      <c r="A779" s="2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T779" s="2"/>
    </row>
    <row r="780" spans="1:20" x14ac:dyDescent="0.25">
      <c r="A780" s="2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T780" s="2"/>
    </row>
    <row r="781" spans="1:20" x14ac:dyDescent="0.25">
      <c r="A781" s="2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T781" s="2"/>
    </row>
    <row r="782" spans="1:20" x14ac:dyDescent="0.25">
      <c r="A782" s="2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T782" s="2"/>
    </row>
    <row r="783" spans="1:20" x14ac:dyDescent="0.25">
      <c r="A783" s="2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T783" s="2"/>
    </row>
    <row r="784" spans="1:20" x14ac:dyDescent="0.25">
      <c r="A784" s="2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T784" s="2"/>
    </row>
    <row r="785" spans="1:20" x14ac:dyDescent="0.25">
      <c r="A785" s="2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T785" s="2"/>
    </row>
    <row r="786" spans="1:20" x14ac:dyDescent="0.25">
      <c r="A786" s="2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T786" s="2"/>
    </row>
    <row r="787" spans="1:20" x14ac:dyDescent="0.25">
      <c r="A787" s="2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T787" s="2"/>
    </row>
    <row r="788" spans="1:20" x14ac:dyDescent="0.25">
      <c r="A788" s="2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T788" s="2"/>
    </row>
    <row r="789" spans="1:20" x14ac:dyDescent="0.25">
      <c r="A789" s="2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T789" s="2"/>
    </row>
    <row r="790" spans="1:20" x14ac:dyDescent="0.25">
      <c r="A790" s="2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T790" s="2"/>
    </row>
    <row r="791" spans="1:20" x14ac:dyDescent="0.25">
      <c r="A791" s="2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T791" s="2"/>
    </row>
    <row r="792" spans="1:20" x14ac:dyDescent="0.25">
      <c r="A792" s="2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T792" s="2"/>
    </row>
    <row r="793" spans="1:20" x14ac:dyDescent="0.25">
      <c r="A793" s="2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T793" s="2"/>
    </row>
    <row r="794" spans="1:20" x14ac:dyDescent="0.25">
      <c r="A794" s="2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T794" s="2"/>
    </row>
    <row r="795" spans="1:20" x14ac:dyDescent="0.25">
      <c r="A795" s="2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T795" s="2"/>
    </row>
    <row r="796" spans="1:20" x14ac:dyDescent="0.25">
      <c r="A796" s="2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T796" s="2"/>
    </row>
    <row r="797" spans="1:20" x14ac:dyDescent="0.25">
      <c r="A797" s="2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T797" s="2"/>
    </row>
    <row r="798" spans="1:20" x14ac:dyDescent="0.25">
      <c r="A798" s="2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T798" s="2"/>
    </row>
    <row r="799" spans="1:20" x14ac:dyDescent="0.25">
      <c r="A799" s="2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T799" s="2"/>
    </row>
    <row r="800" spans="1:20" x14ac:dyDescent="0.25">
      <c r="A800" s="2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T800" s="2"/>
    </row>
    <row r="801" spans="1:20" x14ac:dyDescent="0.25">
      <c r="A801" s="2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T801" s="2"/>
    </row>
    <row r="802" spans="1:20" x14ac:dyDescent="0.25">
      <c r="A802" s="2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T802" s="2"/>
    </row>
    <row r="803" spans="1:20" x14ac:dyDescent="0.25">
      <c r="A803" s="2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T803" s="2"/>
    </row>
    <row r="804" spans="1:20" x14ac:dyDescent="0.25">
      <c r="A804" s="2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T804" s="2"/>
    </row>
    <row r="805" spans="1:20" x14ac:dyDescent="0.25">
      <c r="A805" s="2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T805" s="2"/>
    </row>
    <row r="806" spans="1:20" x14ac:dyDescent="0.25">
      <c r="A806" s="2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T806" s="2"/>
    </row>
    <row r="807" spans="1:20" x14ac:dyDescent="0.25">
      <c r="A807" s="2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T807" s="2"/>
    </row>
    <row r="808" spans="1:20" x14ac:dyDescent="0.25">
      <c r="A808" s="2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T808" s="2"/>
    </row>
    <row r="809" spans="1:20" x14ac:dyDescent="0.25">
      <c r="A809" s="2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T809" s="2"/>
    </row>
    <row r="810" spans="1:20" x14ac:dyDescent="0.25">
      <c r="A810" s="2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T810" s="2"/>
    </row>
    <row r="811" spans="1:20" x14ac:dyDescent="0.25">
      <c r="A811" s="2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T811" s="2"/>
    </row>
    <row r="812" spans="1:20" x14ac:dyDescent="0.25">
      <c r="A812" s="2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T812" s="2"/>
    </row>
    <row r="813" spans="1:20" x14ac:dyDescent="0.25">
      <c r="A813" s="2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T813" s="2"/>
    </row>
    <row r="814" spans="1:20" x14ac:dyDescent="0.25">
      <c r="A814" s="2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T814" s="2"/>
    </row>
    <row r="815" spans="1:20" x14ac:dyDescent="0.25">
      <c r="A815" s="2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T815" s="2"/>
    </row>
    <row r="816" spans="1:20" x14ac:dyDescent="0.25">
      <c r="A816" s="2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T816" s="2"/>
    </row>
    <row r="817" spans="1:20" x14ac:dyDescent="0.25">
      <c r="A817" s="2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T817" s="2"/>
    </row>
    <row r="818" spans="1:20" x14ac:dyDescent="0.25">
      <c r="A818" s="2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T818" s="2"/>
    </row>
    <row r="819" spans="1:20" x14ac:dyDescent="0.25">
      <c r="A819" s="2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T819" s="2"/>
    </row>
    <row r="820" spans="1:20" x14ac:dyDescent="0.25">
      <c r="A820" s="2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T820" s="2"/>
    </row>
    <row r="821" spans="1:20" x14ac:dyDescent="0.25">
      <c r="A821" s="2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T821" s="2"/>
    </row>
    <row r="822" spans="1:20" x14ac:dyDescent="0.25">
      <c r="A822" s="2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T822" s="2"/>
    </row>
    <row r="823" spans="1:20" x14ac:dyDescent="0.25">
      <c r="A823" s="2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T823" s="2"/>
    </row>
    <row r="824" spans="1:20" x14ac:dyDescent="0.25">
      <c r="A824" s="2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T824" s="2"/>
    </row>
    <row r="825" spans="1:20" x14ac:dyDescent="0.25">
      <c r="A825" s="2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T825" s="2"/>
    </row>
    <row r="826" spans="1:20" x14ac:dyDescent="0.25">
      <c r="A826" s="2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T826" s="2"/>
    </row>
    <row r="827" spans="1:20" x14ac:dyDescent="0.25">
      <c r="A827" s="2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T827" s="2"/>
    </row>
    <row r="828" spans="1:20" x14ac:dyDescent="0.25">
      <c r="A828" s="2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T828" s="2"/>
    </row>
    <row r="829" spans="1:20" x14ac:dyDescent="0.25">
      <c r="A829" s="2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T829" s="2"/>
    </row>
    <row r="830" spans="1:20" x14ac:dyDescent="0.25">
      <c r="A830" s="2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T830" s="2"/>
    </row>
    <row r="831" spans="1:20" x14ac:dyDescent="0.25">
      <c r="A831" s="2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T831" s="2"/>
    </row>
    <row r="832" spans="1:20" x14ac:dyDescent="0.25">
      <c r="A832" s="2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T832" s="2"/>
    </row>
    <row r="833" spans="1:20" x14ac:dyDescent="0.25">
      <c r="A833" s="2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T833" s="2"/>
    </row>
    <row r="834" spans="1:20" x14ac:dyDescent="0.25">
      <c r="A834" s="2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T834" s="2"/>
    </row>
    <row r="835" spans="1:20" x14ac:dyDescent="0.25">
      <c r="A835" s="2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T835" s="2"/>
    </row>
    <row r="836" spans="1:20" x14ac:dyDescent="0.25">
      <c r="A836" s="2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T836" s="2"/>
    </row>
    <row r="837" spans="1:20" x14ac:dyDescent="0.25">
      <c r="A837" s="2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T837" s="2"/>
    </row>
    <row r="838" spans="1:20" x14ac:dyDescent="0.25">
      <c r="A838" s="2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T838" s="2"/>
    </row>
    <row r="839" spans="1:20" x14ac:dyDescent="0.25">
      <c r="A839" s="2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T839" s="2"/>
    </row>
    <row r="840" spans="1:20" x14ac:dyDescent="0.25">
      <c r="A840" s="2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T840" s="2"/>
    </row>
    <row r="841" spans="1:20" x14ac:dyDescent="0.25">
      <c r="A841" s="2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T841" s="2"/>
    </row>
    <row r="842" spans="1:20" x14ac:dyDescent="0.25">
      <c r="A842" s="2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T842" s="2"/>
    </row>
    <row r="843" spans="1:20" x14ac:dyDescent="0.25">
      <c r="A843" s="2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T843" s="2"/>
    </row>
    <row r="844" spans="1:20" x14ac:dyDescent="0.25">
      <c r="A844" s="2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T844" s="2"/>
    </row>
    <row r="845" spans="1:20" x14ac:dyDescent="0.25">
      <c r="A845" s="2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T845" s="2"/>
    </row>
    <row r="846" spans="1:20" x14ac:dyDescent="0.25">
      <c r="A846" s="2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T846" s="2"/>
    </row>
    <row r="847" spans="1:20" x14ac:dyDescent="0.25">
      <c r="A847" s="2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T847" s="2"/>
    </row>
    <row r="848" spans="1:20" x14ac:dyDescent="0.25">
      <c r="A848" s="2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T848" s="2"/>
    </row>
    <row r="849" spans="1:20" x14ac:dyDescent="0.25">
      <c r="A849" s="2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T849" s="2"/>
    </row>
    <row r="850" spans="1:20" x14ac:dyDescent="0.25">
      <c r="A850" s="2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T850" s="2"/>
    </row>
    <row r="851" spans="1:20" x14ac:dyDescent="0.25">
      <c r="A851" s="2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T851" s="2"/>
    </row>
    <row r="852" spans="1:20" x14ac:dyDescent="0.25">
      <c r="A852" s="2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T852" s="2"/>
    </row>
    <row r="853" spans="1:20" x14ac:dyDescent="0.25">
      <c r="A853" s="2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T853" s="2"/>
    </row>
    <row r="854" spans="1:20" x14ac:dyDescent="0.25">
      <c r="A854" s="2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T854" s="2"/>
    </row>
    <row r="855" spans="1:20" x14ac:dyDescent="0.25">
      <c r="A855" s="2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T855" s="2"/>
    </row>
    <row r="856" spans="1:20" x14ac:dyDescent="0.25">
      <c r="A856" s="2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T856" s="2"/>
    </row>
    <row r="857" spans="1:20" x14ac:dyDescent="0.25">
      <c r="A857" s="2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T857" s="2"/>
    </row>
    <row r="858" spans="1:20" x14ac:dyDescent="0.25">
      <c r="A858" s="2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T858" s="2"/>
    </row>
    <row r="859" spans="1:20" x14ac:dyDescent="0.25">
      <c r="A859" s="2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T859" s="2"/>
    </row>
    <row r="860" spans="1:20" x14ac:dyDescent="0.25">
      <c r="A860" s="2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T860" s="2"/>
    </row>
    <row r="861" spans="1:20" x14ac:dyDescent="0.25">
      <c r="A861" s="2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T861" s="2"/>
    </row>
    <row r="862" spans="1:20" x14ac:dyDescent="0.25">
      <c r="A862" s="2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T862" s="2"/>
    </row>
    <row r="863" spans="1:20" x14ac:dyDescent="0.25">
      <c r="A863" s="2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T863" s="2"/>
    </row>
    <row r="864" spans="1:20" x14ac:dyDescent="0.25">
      <c r="A864" s="2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T864" s="2"/>
    </row>
    <row r="865" spans="1:20" x14ac:dyDescent="0.25">
      <c r="A865" s="2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T865" s="2"/>
    </row>
    <row r="866" spans="1:20" x14ac:dyDescent="0.25">
      <c r="A866" s="2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T866" s="2"/>
    </row>
    <row r="867" spans="1:20" x14ac:dyDescent="0.25">
      <c r="A867" s="2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T867" s="2"/>
    </row>
    <row r="868" spans="1:20" x14ac:dyDescent="0.25">
      <c r="A868" s="2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T868" s="2"/>
    </row>
    <row r="869" spans="1:20" x14ac:dyDescent="0.25">
      <c r="A869" s="2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T869" s="2"/>
    </row>
    <row r="870" spans="1:20" x14ac:dyDescent="0.25">
      <c r="A870" s="2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T870" s="2"/>
    </row>
    <row r="871" spans="1:20" x14ac:dyDescent="0.25">
      <c r="A871" s="2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T871" s="2"/>
    </row>
    <row r="872" spans="1:20" x14ac:dyDescent="0.25">
      <c r="A872" s="2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T872" s="2"/>
    </row>
    <row r="873" spans="1:20" x14ac:dyDescent="0.25">
      <c r="A873" s="2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T873" s="2"/>
    </row>
    <row r="874" spans="1:20" x14ac:dyDescent="0.25">
      <c r="A874" s="2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T874" s="2"/>
    </row>
    <row r="875" spans="1:20" x14ac:dyDescent="0.25">
      <c r="A875" s="2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T875" s="2"/>
    </row>
    <row r="876" spans="1:20" x14ac:dyDescent="0.25">
      <c r="A876" s="2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T876" s="2"/>
    </row>
    <row r="877" spans="1:20" x14ac:dyDescent="0.25">
      <c r="A877" s="2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T877" s="2"/>
    </row>
    <row r="878" spans="1:20" x14ac:dyDescent="0.25">
      <c r="A878" s="2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T878" s="2"/>
    </row>
    <row r="879" spans="1:20" x14ac:dyDescent="0.25">
      <c r="A879" s="2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T879" s="2"/>
    </row>
    <row r="880" spans="1:20" x14ac:dyDescent="0.25">
      <c r="A880" s="2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T880" s="2"/>
    </row>
    <row r="881" spans="1:20" x14ac:dyDescent="0.25">
      <c r="A881" s="2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T881" s="2"/>
    </row>
    <row r="882" spans="1:20" x14ac:dyDescent="0.25">
      <c r="A882" s="2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T882" s="2"/>
    </row>
    <row r="883" spans="1:20" x14ac:dyDescent="0.25">
      <c r="A883" s="2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T883" s="2"/>
    </row>
    <row r="884" spans="1:20" x14ac:dyDescent="0.25">
      <c r="A884" s="2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T884" s="2"/>
    </row>
    <row r="885" spans="1:20" x14ac:dyDescent="0.25">
      <c r="A885" s="2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T885" s="2"/>
    </row>
    <row r="886" spans="1:20" x14ac:dyDescent="0.25">
      <c r="A886" s="2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T886" s="2"/>
    </row>
    <row r="887" spans="1:20" x14ac:dyDescent="0.25">
      <c r="A887" s="2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T887" s="2"/>
    </row>
    <row r="888" spans="1:20" x14ac:dyDescent="0.25">
      <c r="A888" s="2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T888" s="2"/>
    </row>
    <row r="889" spans="1:20" x14ac:dyDescent="0.25">
      <c r="A889" s="2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T889" s="2"/>
    </row>
    <row r="890" spans="1:20" x14ac:dyDescent="0.25">
      <c r="A890" s="2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T890" s="2"/>
    </row>
    <row r="891" spans="1:20" x14ac:dyDescent="0.25">
      <c r="A891" s="2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T891" s="2"/>
    </row>
    <row r="892" spans="1:20" x14ac:dyDescent="0.25">
      <c r="A892" s="2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T892" s="2"/>
    </row>
    <row r="893" spans="1:20" x14ac:dyDescent="0.25">
      <c r="A893" s="2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T893" s="2"/>
    </row>
    <row r="894" spans="1:20" x14ac:dyDescent="0.25">
      <c r="A894" s="2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T894" s="2"/>
    </row>
    <row r="895" spans="1:20" x14ac:dyDescent="0.25">
      <c r="A895" s="2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T895" s="2"/>
    </row>
    <row r="896" spans="1:20" x14ac:dyDescent="0.25">
      <c r="A896" s="2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T896" s="2"/>
    </row>
    <row r="897" spans="1:20" x14ac:dyDescent="0.25">
      <c r="A897" s="2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T897" s="2"/>
    </row>
    <row r="898" spans="1:20" x14ac:dyDescent="0.25">
      <c r="A898" s="2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T898" s="2"/>
    </row>
    <row r="899" spans="1:20" x14ac:dyDescent="0.25">
      <c r="A899" s="2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T899" s="2"/>
    </row>
    <row r="900" spans="1:20" x14ac:dyDescent="0.25">
      <c r="A900" s="2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T900" s="2"/>
    </row>
    <row r="901" spans="1:20" x14ac:dyDescent="0.25">
      <c r="A901" s="2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T901" s="2"/>
    </row>
    <row r="902" spans="1:20" x14ac:dyDescent="0.25">
      <c r="A902" s="2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T902" s="2"/>
    </row>
    <row r="903" spans="1:20" x14ac:dyDescent="0.25">
      <c r="A903" s="2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T903" s="2"/>
    </row>
    <row r="904" spans="1:20" x14ac:dyDescent="0.25">
      <c r="A904" s="2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T904" s="2"/>
    </row>
    <row r="905" spans="1:20" x14ac:dyDescent="0.25">
      <c r="A905" s="2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T905" s="2"/>
    </row>
    <row r="906" spans="1:20" x14ac:dyDescent="0.25">
      <c r="A906" s="2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T906" s="2"/>
    </row>
    <row r="907" spans="1:20" x14ac:dyDescent="0.25">
      <c r="A907" s="2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T907" s="2"/>
    </row>
    <row r="908" spans="1:20" x14ac:dyDescent="0.25">
      <c r="A908" s="2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T908" s="2"/>
    </row>
    <row r="909" spans="1:20" x14ac:dyDescent="0.25">
      <c r="A909" s="2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T909" s="2"/>
    </row>
    <row r="910" spans="1:20" x14ac:dyDescent="0.25">
      <c r="A910" s="2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T910" s="2"/>
    </row>
    <row r="911" spans="1:20" x14ac:dyDescent="0.25">
      <c r="A911" s="2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T911" s="2"/>
    </row>
    <row r="912" spans="1:20" x14ac:dyDescent="0.25">
      <c r="A912" s="2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T912" s="2"/>
    </row>
    <row r="913" spans="1:20" x14ac:dyDescent="0.25">
      <c r="A913" s="2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T913" s="2"/>
    </row>
    <row r="914" spans="1:20" x14ac:dyDescent="0.25">
      <c r="A914" s="2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T914" s="2"/>
    </row>
    <row r="915" spans="1:20" x14ac:dyDescent="0.25">
      <c r="A915" s="2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T915" s="2"/>
    </row>
    <row r="916" spans="1:20" x14ac:dyDescent="0.25">
      <c r="A916" s="2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T916" s="2"/>
    </row>
    <row r="917" spans="1:20" x14ac:dyDescent="0.25">
      <c r="A917" s="2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T917" s="2"/>
    </row>
    <row r="918" spans="1:20" x14ac:dyDescent="0.25">
      <c r="A918" s="2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T918" s="2"/>
    </row>
    <row r="919" spans="1:20" x14ac:dyDescent="0.25">
      <c r="A919" s="2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T919" s="2"/>
    </row>
    <row r="920" spans="1:20" x14ac:dyDescent="0.25">
      <c r="A920" s="2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T920" s="2"/>
    </row>
    <row r="921" spans="1:20" x14ac:dyDescent="0.25">
      <c r="A921" s="2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T921" s="2"/>
    </row>
    <row r="922" spans="1:20" x14ac:dyDescent="0.25">
      <c r="A922" s="2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T922" s="2"/>
    </row>
    <row r="923" spans="1:20" x14ac:dyDescent="0.25">
      <c r="A923" s="2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T923" s="2"/>
    </row>
    <row r="924" spans="1:20" x14ac:dyDescent="0.25">
      <c r="A924" s="2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T924" s="2"/>
    </row>
    <row r="925" spans="1:20" x14ac:dyDescent="0.25">
      <c r="A925" s="2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T925" s="2"/>
    </row>
    <row r="926" spans="1:20" x14ac:dyDescent="0.25">
      <c r="A926" s="2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T926" s="2"/>
    </row>
    <row r="927" spans="1:20" x14ac:dyDescent="0.25">
      <c r="A927" s="2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T927" s="2"/>
    </row>
    <row r="928" spans="1:20" x14ac:dyDescent="0.25">
      <c r="A928" s="2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T928" s="2"/>
    </row>
    <row r="929" spans="1:20" x14ac:dyDescent="0.25">
      <c r="A929" s="2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T929" s="2"/>
    </row>
    <row r="930" spans="1:20" x14ac:dyDescent="0.25">
      <c r="A930" s="2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T930" s="2"/>
    </row>
    <row r="931" spans="1:20" x14ac:dyDescent="0.25">
      <c r="A931" s="2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T931" s="2"/>
    </row>
    <row r="932" spans="1:20" x14ac:dyDescent="0.25">
      <c r="A932" s="2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T932" s="2"/>
    </row>
    <row r="933" spans="1:20" x14ac:dyDescent="0.25">
      <c r="A933" s="2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T933" s="2"/>
    </row>
    <row r="934" spans="1:20" x14ac:dyDescent="0.25">
      <c r="A934" s="2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T934" s="2"/>
    </row>
    <row r="935" spans="1:20" x14ac:dyDescent="0.25">
      <c r="A935" s="2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T935" s="2"/>
    </row>
    <row r="936" spans="1:20" x14ac:dyDescent="0.25">
      <c r="A936" s="2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T936" s="2"/>
    </row>
    <row r="937" spans="1:20" x14ac:dyDescent="0.25">
      <c r="A937" s="2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T937" s="2"/>
    </row>
    <row r="938" spans="1:20" x14ac:dyDescent="0.25">
      <c r="A938" s="2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T938" s="2"/>
    </row>
    <row r="939" spans="1:20" x14ac:dyDescent="0.25">
      <c r="A939" s="2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T939" s="2"/>
    </row>
    <row r="940" spans="1:20" x14ac:dyDescent="0.25">
      <c r="A940" s="2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T940" s="2"/>
    </row>
    <row r="941" spans="1:20" x14ac:dyDescent="0.25">
      <c r="A941" s="2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T941" s="2"/>
    </row>
    <row r="942" spans="1:20" x14ac:dyDescent="0.25">
      <c r="A942" s="2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T942" s="2"/>
    </row>
    <row r="943" spans="1:20" x14ac:dyDescent="0.25">
      <c r="A943" s="2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T943" s="2"/>
    </row>
    <row r="944" spans="1:20" x14ac:dyDescent="0.25">
      <c r="A944" s="2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T944" s="2"/>
    </row>
    <row r="945" spans="1:20" x14ac:dyDescent="0.25">
      <c r="A945" s="2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T945" s="2"/>
    </row>
    <row r="946" spans="1:20" x14ac:dyDescent="0.25">
      <c r="A946" s="2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T946" s="2"/>
    </row>
    <row r="947" spans="1:20" x14ac:dyDescent="0.25">
      <c r="A947" s="2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T947" s="2"/>
    </row>
    <row r="948" spans="1:20" x14ac:dyDescent="0.25">
      <c r="A948" s="2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T948" s="2"/>
    </row>
    <row r="949" spans="1:20" x14ac:dyDescent="0.25">
      <c r="A949" s="2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T949" s="2"/>
    </row>
    <row r="950" spans="1:20" x14ac:dyDescent="0.25">
      <c r="A950" s="2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T950" s="2"/>
    </row>
    <row r="951" spans="1:20" x14ac:dyDescent="0.25">
      <c r="A951" s="2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T951" s="2"/>
    </row>
    <row r="952" spans="1:20" x14ac:dyDescent="0.25">
      <c r="A952" s="2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T952" s="2"/>
    </row>
    <row r="953" spans="1:20" x14ac:dyDescent="0.25">
      <c r="A953" s="2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T953" s="2"/>
    </row>
    <row r="954" spans="1:20" x14ac:dyDescent="0.25">
      <c r="A954" s="2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T954" s="2"/>
    </row>
    <row r="955" spans="1:20" x14ac:dyDescent="0.25">
      <c r="A955" s="2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T955" s="2"/>
    </row>
    <row r="956" spans="1:20" x14ac:dyDescent="0.25">
      <c r="A956" s="2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T956" s="2"/>
    </row>
    <row r="957" spans="1:20" x14ac:dyDescent="0.25">
      <c r="A957" s="2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T957" s="2"/>
    </row>
    <row r="958" spans="1:20" x14ac:dyDescent="0.25">
      <c r="A958" s="2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T958" s="2"/>
    </row>
    <row r="959" spans="1:20" x14ac:dyDescent="0.25">
      <c r="A959" s="2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T959" s="2"/>
    </row>
    <row r="960" spans="1:20" x14ac:dyDescent="0.25">
      <c r="A960" s="2"/>
      <c r="H960" s="51"/>
      <c r="I960" s="51"/>
      <c r="J960" s="51"/>
      <c r="K960" s="51"/>
      <c r="L960" s="51"/>
      <c r="M960" s="51"/>
      <c r="N960" s="51"/>
      <c r="O960" s="51"/>
      <c r="P960" s="51"/>
      <c r="Q960" s="51"/>
    </row>
    <row r="961" spans="1:17" x14ac:dyDescent="0.25">
      <c r="A961" s="2"/>
      <c r="H961" s="51"/>
      <c r="I961" s="51"/>
      <c r="J961" s="51"/>
      <c r="K961" s="51"/>
      <c r="L961" s="51"/>
      <c r="M961" s="51"/>
      <c r="N961" s="51"/>
      <c r="O961" s="51"/>
      <c r="P961" s="51"/>
      <c r="Q961" s="51"/>
    </row>
    <row r="962" spans="1:17" x14ac:dyDescent="0.25">
      <c r="A962" s="2"/>
      <c r="H962" s="51"/>
      <c r="I962" s="51"/>
      <c r="J962" s="51"/>
      <c r="K962" s="51"/>
      <c r="L962" s="51"/>
      <c r="M962" s="51"/>
      <c r="N962" s="51"/>
      <c r="O962" s="51"/>
      <c r="P962" s="51"/>
      <c r="Q962" s="51"/>
    </row>
    <row r="963" spans="1:17" x14ac:dyDescent="0.25">
      <c r="A963" s="2"/>
      <c r="H963" s="51"/>
      <c r="I963" s="51"/>
      <c r="J963" s="51"/>
      <c r="K963" s="51"/>
      <c r="L963" s="51"/>
      <c r="M963" s="51"/>
      <c r="N963" s="51"/>
      <c r="O963" s="51"/>
      <c r="P963" s="51"/>
      <c r="Q963" s="51"/>
    </row>
    <row r="964" spans="1:17" x14ac:dyDescent="0.25">
      <c r="A964" s="2"/>
      <c r="H964" s="51"/>
      <c r="I964" s="51"/>
      <c r="J964" s="51"/>
      <c r="K964" s="51"/>
      <c r="L964" s="51"/>
      <c r="M964" s="51"/>
      <c r="N964" s="51"/>
      <c r="O964" s="51"/>
      <c r="P964" s="51"/>
      <c r="Q964" s="51"/>
    </row>
  </sheetData>
  <mergeCells count="25">
    <mergeCell ref="A2:S2"/>
    <mergeCell ref="A3:S3"/>
    <mergeCell ref="A4:S4"/>
    <mergeCell ref="A5:S5"/>
    <mergeCell ref="B6:R6"/>
    <mergeCell ref="A7:A8"/>
    <mergeCell ref="B7:B8"/>
    <mergeCell ref="C7:C8"/>
    <mergeCell ref="D7:G7"/>
    <mergeCell ref="H7:H8"/>
    <mergeCell ref="I7:I8"/>
    <mergeCell ref="K7:L7"/>
    <mergeCell ref="N7:P7"/>
    <mergeCell ref="Q7:S7"/>
    <mergeCell ref="B21:C21"/>
    <mergeCell ref="B24:C24"/>
    <mergeCell ref="B26:C26"/>
    <mergeCell ref="B27:C27"/>
    <mergeCell ref="E27:F27"/>
    <mergeCell ref="M36:R36"/>
    <mergeCell ref="Q27:R27"/>
    <mergeCell ref="A30:B30"/>
    <mergeCell ref="M30:R30"/>
    <mergeCell ref="M31:R31"/>
    <mergeCell ref="M35:R35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983"/>
  <sheetViews>
    <sheetView topLeftCell="A25" zoomScale="60" zoomScaleNormal="60" workbookViewId="0">
      <selection activeCell="H43" sqref="H43:I43"/>
    </sheetView>
  </sheetViews>
  <sheetFormatPr defaultRowHeight="12.75" x14ac:dyDescent="0.25"/>
  <cols>
    <col min="1" max="1" width="4.85546875" style="52" customWidth="1"/>
    <col min="2" max="2" width="18.7109375" style="2" customWidth="1"/>
    <col min="3" max="3" width="41.28515625" style="2" customWidth="1"/>
    <col min="4" max="7" width="6.5703125" style="52" customWidth="1"/>
    <col min="8" max="8" width="21.42578125" style="2" customWidth="1"/>
    <col min="9" max="9" width="19.85546875" style="2" customWidth="1"/>
    <col min="10" max="10" width="19.5703125" style="2" customWidth="1"/>
    <col min="11" max="11" width="15.7109375" style="2" customWidth="1"/>
    <col min="12" max="12" width="24" style="2" customWidth="1"/>
    <col min="13" max="13" width="18" style="2" customWidth="1"/>
    <col min="14" max="16" width="5.85546875" style="2" customWidth="1"/>
    <col min="17" max="18" width="6.85546875" style="2" customWidth="1"/>
    <col min="19" max="19" width="14.5703125" style="2" customWidth="1"/>
    <col min="20" max="20" width="12.7109375" style="1" customWidth="1"/>
    <col min="21" max="21" width="9.140625" style="2"/>
    <col min="22" max="22" width="15.28515625" style="2" customWidth="1"/>
    <col min="23" max="23" width="17" style="2" customWidth="1"/>
    <col min="24" max="16384" width="9.140625" style="2"/>
  </cols>
  <sheetData>
    <row r="2" spans="1:23" ht="15.75" x14ac:dyDescent="0.25">
      <c r="A2" s="529" t="s">
        <v>0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</row>
    <row r="3" spans="1:23" ht="15.75" x14ac:dyDescent="0.25">
      <c r="A3" s="529" t="s">
        <v>2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</row>
    <row r="4" spans="1:23" ht="15.75" x14ac:dyDescent="0.25">
      <c r="A4" s="529" t="s">
        <v>38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</row>
    <row r="5" spans="1:23" ht="15" customHeight="1" x14ac:dyDescent="0.25">
      <c r="A5" s="530" t="s">
        <v>133</v>
      </c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  <c r="S5" s="530"/>
    </row>
    <row r="6" spans="1:23" s="1" customFormat="1" x14ac:dyDescent="0.25">
      <c r="A6" s="52"/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  <c r="M6" s="531"/>
      <c r="N6" s="531"/>
      <c r="O6" s="531"/>
      <c r="P6" s="531"/>
      <c r="Q6" s="531"/>
      <c r="R6" s="531"/>
      <c r="S6" s="262"/>
      <c r="T6" s="1">
        <v>1</v>
      </c>
    </row>
    <row r="7" spans="1:23" s="1" customFormat="1" ht="18" customHeight="1" x14ac:dyDescent="0.25">
      <c r="A7" s="520" t="s">
        <v>19</v>
      </c>
      <c r="B7" s="522" t="s">
        <v>39</v>
      </c>
      <c r="C7" s="524" t="s">
        <v>13</v>
      </c>
      <c r="D7" s="507" t="s">
        <v>14</v>
      </c>
      <c r="E7" s="508"/>
      <c r="F7" s="508"/>
      <c r="G7" s="509"/>
      <c r="H7" s="524" t="s">
        <v>3</v>
      </c>
      <c r="I7" s="524" t="s">
        <v>4</v>
      </c>
      <c r="J7" s="4" t="s">
        <v>5</v>
      </c>
      <c r="K7" s="507" t="s">
        <v>6</v>
      </c>
      <c r="L7" s="509"/>
      <c r="M7" s="3" t="s">
        <v>7</v>
      </c>
      <c r="N7" s="507" t="s">
        <v>26</v>
      </c>
      <c r="O7" s="508"/>
      <c r="P7" s="508"/>
      <c r="Q7" s="507" t="s">
        <v>8</v>
      </c>
      <c r="R7" s="508"/>
      <c r="S7" s="509"/>
    </row>
    <row r="8" spans="1:23" s="1" customFormat="1" ht="27.75" customHeight="1" x14ac:dyDescent="0.25">
      <c r="A8" s="521"/>
      <c r="B8" s="523"/>
      <c r="C8" s="525"/>
      <c r="D8" s="3" t="s">
        <v>15</v>
      </c>
      <c r="E8" s="3" t="s">
        <v>16</v>
      </c>
      <c r="F8" s="3" t="s">
        <v>17</v>
      </c>
      <c r="G8" s="5" t="s">
        <v>18</v>
      </c>
      <c r="H8" s="525"/>
      <c r="I8" s="525"/>
      <c r="J8" s="4"/>
      <c r="K8" s="4" t="s">
        <v>9</v>
      </c>
      <c r="L8" s="3" t="s">
        <v>12</v>
      </c>
      <c r="M8" s="3"/>
      <c r="N8" s="71" t="s">
        <v>22</v>
      </c>
      <c r="O8" s="91" t="s">
        <v>27</v>
      </c>
      <c r="P8" s="120" t="s">
        <v>43</v>
      </c>
      <c r="Q8" s="4" t="s">
        <v>29</v>
      </c>
      <c r="R8" s="4" t="s">
        <v>30</v>
      </c>
      <c r="S8" s="83" t="s">
        <v>8</v>
      </c>
    </row>
    <row r="9" spans="1:23" s="1" customFormat="1" ht="14.25" customHeight="1" x14ac:dyDescent="0.25">
      <c r="A9" s="34"/>
      <c r="B9" s="53"/>
      <c r="C9" s="9"/>
      <c r="D9" s="67"/>
      <c r="E9" s="67"/>
      <c r="F9" s="67"/>
      <c r="G9" s="10"/>
      <c r="H9" s="10"/>
      <c r="I9" s="10"/>
      <c r="J9" s="10"/>
      <c r="K9" s="11"/>
      <c r="L9" s="73"/>
      <c r="M9" s="12"/>
      <c r="N9" s="12"/>
      <c r="O9" s="92"/>
      <c r="P9" s="12"/>
      <c r="Q9" s="12"/>
      <c r="R9" s="13"/>
      <c r="S9" s="86"/>
      <c r="V9" s="1" t="s">
        <v>23</v>
      </c>
      <c r="W9" s="1" t="s">
        <v>25</v>
      </c>
    </row>
    <row r="10" spans="1:23" s="1" customFormat="1" ht="24.75" customHeight="1" x14ac:dyDescent="0.25">
      <c r="A10" s="233" t="s">
        <v>99</v>
      </c>
      <c r="B10" s="514" t="s">
        <v>35</v>
      </c>
      <c r="C10" s="515"/>
      <c r="D10" s="234"/>
      <c r="E10" s="234"/>
      <c r="F10" s="234"/>
      <c r="G10" s="235"/>
      <c r="H10" s="235"/>
      <c r="I10" s="235"/>
      <c r="J10" s="235"/>
      <c r="K10" s="236"/>
      <c r="L10" s="237"/>
      <c r="M10" s="238"/>
      <c r="N10" s="238"/>
      <c r="O10" s="238"/>
      <c r="P10" s="238"/>
      <c r="Q10" s="238"/>
      <c r="R10" s="233"/>
      <c r="S10" s="233"/>
    </row>
    <row r="11" spans="1:23" s="1" customFormat="1" ht="87.75" customHeight="1" x14ac:dyDescent="0.25">
      <c r="A11" s="124">
        <v>1</v>
      </c>
      <c r="B11" s="231"/>
      <c r="C11" s="125" t="s">
        <v>34</v>
      </c>
      <c r="D11" s="126"/>
      <c r="E11" s="126">
        <v>1</v>
      </c>
      <c r="F11" s="126"/>
      <c r="G11" s="127"/>
      <c r="H11" s="128">
        <v>28500000000</v>
      </c>
      <c r="I11" s="128">
        <v>28445380000</v>
      </c>
      <c r="J11" s="129">
        <v>27555996000</v>
      </c>
      <c r="K11" s="125" t="s">
        <v>60</v>
      </c>
      <c r="L11" s="125" t="s">
        <v>61</v>
      </c>
      <c r="M11" s="130">
        <f>H11-J11</f>
        <v>944004000</v>
      </c>
      <c r="N11" s="131"/>
      <c r="O11" s="132"/>
      <c r="P11" s="131">
        <v>1</v>
      </c>
      <c r="Q11" s="133"/>
      <c r="R11" s="152">
        <v>1</v>
      </c>
      <c r="S11" s="254" t="s">
        <v>119</v>
      </c>
      <c r="U11" s="1" t="s">
        <v>106</v>
      </c>
      <c r="V11" s="260">
        <f>SUM(J11:J11)</f>
        <v>27555996000</v>
      </c>
      <c r="W11" s="57">
        <f>M11:M11</f>
        <v>944004000</v>
      </c>
    </row>
    <row r="12" spans="1:23" s="1" customFormat="1" ht="75.75" customHeight="1" x14ac:dyDescent="0.25">
      <c r="A12" s="135">
        <v>2</v>
      </c>
      <c r="B12" s="232"/>
      <c r="C12" s="136" t="s">
        <v>37</v>
      </c>
      <c r="D12" s="137"/>
      <c r="E12" s="137">
        <v>1</v>
      </c>
      <c r="F12" s="137"/>
      <c r="G12" s="138"/>
      <c r="H12" s="139">
        <v>9000000000</v>
      </c>
      <c r="I12" s="139">
        <v>8983660000</v>
      </c>
      <c r="J12" s="140">
        <v>8660461000</v>
      </c>
      <c r="K12" s="136" t="s">
        <v>62</v>
      </c>
      <c r="L12" s="136" t="s">
        <v>63</v>
      </c>
      <c r="M12" s="130">
        <f>H12-J12</f>
        <v>339539000</v>
      </c>
      <c r="N12" s="132"/>
      <c r="O12" s="132"/>
      <c r="P12" s="132">
        <v>1</v>
      </c>
      <c r="Q12" s="141"/>
      <c r="R12" s="216">
        <v>1</v>
      </c>
      <c r="S12" s="254" t="s">
        <v>119</v>
      </c>
      <c r="U12" s="1" t="s">
        <v>106</v>
      </c>
      <c r="V12" s="260"/>
      <c r="W12" s="57"/>
    </row>
    <row r="13" spans="1:23" s="66" customFormat="1" ht="80.25" customHeight="1" x14ac:dyDescent="0.25">
      <c r="A13" s="124">
        <v>3</v>
      </c>
      <c r="B13" s="144"/>
      <c r="C13" s="136" t="s">
        <v>41</v>
      </c>
      <c r="D13" s="137"/>
      <c r="E13" s="137">
        <v>1</v>
      </c>
      <c r="F13" s="137"/>
      <c r="G13" s="143"/>
      <c r="H13" s="145">
        <v>13500000000</v>
      </c>
      <c r="I13" s="145">
        <v>13482170000</v>
      </c>
      <c r="J13" s="146">
        <v>13002133000</v>
      </c>
      <c r="K13" s="147" t="s">
        <v>60</v>
      </c>
      <c r="L13" s="147" t="s">
        <v>61</v>
      </c>
      <c r="M13" s="130">
        <f>H13-J13</f>
        <v>497867000</v>
      </c>
      <c r="N13" s="132"/>
      <c r="O13" s="132"/>
      <c r="P13" s="132">
        <v>1</v>
      </c>
      <c r="Q13" s="132"/>
      <c r="R13" s="147">
        <v>1</v>
      </c>
      <c r="S13" s="138" t="s">
        <v>72</v>
      </c>
      <c r="V13" s="261"/>
    </row>
    <row r="14" spans="1:23" s="66" customFormat="1" ht="74.25" customHeight="1" x14ac:dyDescent="0.25">
      <c r="A14" s="135">
        <v>4</v>
      </c>
      <c r="B14" s="144"/>
      <c r="C14" s="136" t="s">
        <v>42</v>
      </c>
      <c r="D14" s="137"/>
      <c r="E14" s="137">
        <v>1</v>
      </c>
      <c r="F14" s="137"/>
      <c r="G14" s="143"/>
      <c r="H14" s="145">
        <v>4500000000</v>
      </c>
      <c r="I14" s="145">
        <v>4497800000</v>
      </c>
      <c r="J14" s="146">
        <v>4221174000</v>
      </c>
      <c r="K14" s="147" t="s">
        <v>62</v>
      </c>
      <c r="L14" s="147" t="s">
        <v>63</v>
      </c>
      <c r="M14" s="130">
        <f t="shared" ref="M14:M23" si="0">H14-J14</f>
        <v>278826000</v>
      </c>
      <c r="N14" s="132"/>
      <c r="O14" s="132"/>
      <c r="P14" s="132">
        <v>1</v>
      </c>
      <c r="Q14" s="132"/>
      <c r="R14" s="147">
        <v>1</v>
      </c>
      <c r="S14" s="258" t="s">
        <v>119</v>
      </c>
      <c r="V14" s="261"/>
    </row>
    <row r="15" spans="1:23" s="66" customFormat="1" ht="109.5" customHeight="1" x14ac:dyDescent="0.25">
      <c r="A15" s="124">
        <v>5</v>
      </c>
      <c r="B15" s="144"/>
      <c r="C15" s="136" t="s">
        <v>44</v>
      </c>
      <c r="D15" s="137"/>
      <c r="E15" s="137"/>
      <c r="F15" s="137">
        <v>1</v>
      </c>
      <c r="G15" s="143"/>
      <c r="H15" s="145">
        <v>450000000</v>
      </c>
      <c r="I15" s="145">
        <v>449870000</v>
      </c>
      <c r="J15" s="146">
        <v>399960000</v>
      </c>
      <c r="K15" s="147" t="s">
        <v>127</v>
      </c>
      <c r="L15" s="147" t="s">
        <v>128</v>
      </c>
      <c r="M15" s="130">
        <f t="shared" si="0"/>
        <v>50040000</v>
      </c>
      <c r="N15" s="132">
        <v>1</v>
      </c>
      <c r="O15" s="132"/>
      <c r="P15" s="132"/>
      <c r="Q15" s="132"/>
      <c r="R15" s="147">
        <v>1</v>
      </c>
      <c r="S15" s="138" t="s">
        <v>76</v>
      </c>
      <c r="V15" s="1"/>
    </row>
    <row r="16" spans="1:23" s="66" customFormat="1" ht="84" customHeight="1" x14ac:dyDescent="0.25">
      <c r="A16" s="135">
        <v>6</v>
      </c>
      <c r="B16" s="144"/>
      <c r="C16" s="136" t="s">
        <v>48</v>
      </c>
      <c r="D16" s="137"/>
      <c r="E16" s="137"/>
      <c r="F16" s="137">
        <v>1</v>
      </c>
      <c r="G16" s="143"/>
      <c r="H16" s="145">
        <v>130000000</v>
      </c>
      <c r="I16" s="145">
        <v>129990000</v>
      </c>
      <c r="J16" s="146">
        <v>129600000</v>
      </c>
      <c r="K16" s="147" t="s">
        <v>74</v>
      </c>
      <c r="L16" s="147" t="s">
        <v>75</v>
      </c>
      <c r="M16" s="130">
        <f t="shared" si="0"/>
        <v>400000</v>
      </c>
      <c r="N16" s="132">
        <v>1</v>
      </c>
      <c r="O16" s="132"/>
      <c r="P16" s="132"/>
      <c r="Q16" s="132"/>
      <c r="R16" s="147">
        <v>1</v>
      </c>
      <c r="S16" s="258" t="s">
        <v>119</v>
      </c>
      <c r="U16" s="66" t="s">
        <v>106</v>
      </c>
      <c r="V16" s="261"/>
    </row>
    <row r="17" spans="1:22" s="66" customFormat="1" ht="63" x14ac:dyDescent="0.25">
      <c r="A17" s="124">
        <v>7</v>
      </c>
      <c r="B17" s="144"/>
      <c r="C17" s="136" t="s">
        <v>51</v>
      </c>
      <c r="D17" s="137"/>
      <c r="E17" s="137">
        <v>1</v>
      </c>
      <c r="F17" s="137"/>
      <c r="G17" s="143"/>
      <c r="H17" s="145">
        <v>2500000000</v>
      </c>
      <c r="I17" s="145">
        <v>2500000000</v>
      </c>
      <c r="J17" s="146">
        <v>2388410000</v>
      </c>
      <c r="K17" s="147" t="s">
        <v>115</v>
      </c>
      <c r="L17" s="147" t="s">
        <v>116</v>
      </c>
      <c r="M17" s="130">
        <f t="shared" si="0"/>
        <v>111590000</v>
      </c>
      <c r="N17" s="132">
        <v>1</v>
      </c>
      <c r="O17" s="132"/>
      <c r="P17" s="132"/>
      <c r="Q17" s="132"/>
      <c r="R17" s="138">
        <v>1</v>
      </c>
      <c r="S17" s="258" t="s">
        <v>119</v>
      </c>
      <c r="V17" s="261"/>
    </row>
    <row r="18" spans="1:22" s="66" customFormat="1" ht="63" x14ac:dyDescent="0.25">
      <c r="A18" s="135">
        <v>8</v>
      </c>
      <c r="B18" s="144"/>
      <c r="C18" s="136" t="s">
        <v>52</v>
      </c>
      <c r="D18" s="137"/>
      <c r="E18" s="137"/>
      <c r="F18" s="137">
        <v>1</v>
      </c>
      <c r="G18" s="143"/>
      <c r="H18" s="145">
        <v>130000000</v>
      </c>
      <c r="I18" s="145">
        <v>129990000</v>
      </c>
      <c r="J18" s="146">
        <v>128299000</v>
      </c>
      <c r="K18" s="147" t="s">
        <v>129</v>
      </c>
      <c r="L18" s="147" t="s">
        <v>130</v>
      </c>
      <c r="M18" s="130">
        <f t="shared" si="0"/>
        <v>1701000</v>
      </c>
      <c r="N18" s="132">
        <v>1</v>
      </c>
      <c r="O18" s="132"/>
      <c r="P18" s="132"/>
      <c r="Q18" s="132"/>
      <c r="R18" s="138">
        <v>1</v>
      </c>
      <c r="S18" s="138" t="s">
        <v>72</v>
      </c>
    </row>
    <row r="19" spans="1:22" s="66" customFormat="1" ht="47.25" x14ac:dyDescent="0.25">
      <c r="A19" s="124">
        <v>9</v>
      </c>
      <c r="B19" s="144"/>
      <c r="C19" s="136" t="s">
        <v>53</v>
      </c>
      <c r="D19" s="137"/>
      <c r="E19" s="137"/>
      <c r="F19" s="137">
        <v>1</v>
      </c>
      <c r="G19" s="143"/>
      <c r="H19" s="145">
        <v>130000000</v>
      </c>
      <c r="I19" s="145">
        <v>129990000</v>
      </c>
      <c r="J19" s="146">
        <v>128700000</v>
      </c>
      <c r="K19" s="147" t="s">
        <v>117</v>
      </c>
      <c r="L19" s="147" t="s">
        <v>118</v>
      </c>
      <c r="M19" s="130">
        <f t="shared" si="0"/>
        <v>1300000</v>
      </c>
      <c r="N19" s="132">
        <v>1</v>
      </c>
      <c r="O19" s="132"/>
      <c r="P19" s="132"/>
      <c r="Q19" s="132"/>
      <c r="R19" s="138">
        <v>1</v>
      </c>
      <c r="S19" s="138" t="s">
        <v>72</v>
      </c>
    </row>
    <row r="20" spans="1:22" s="66" customFormat="1" ht="110.25" x14ac:dyDescent="0.25">
      <c r="A20" s="135">
        <v>10</v>
      </c>
      <c r="B20" s="144"/>
      <c r="C20" s="136" t="s">
        <v>54</v>
      </c>
      <c r="D20" s="137"/>
      <c r="E20" s="137"/>
      <c r="F20" s="137">
        <v>1</v>
      </c>
      <c r="G20" s="143"/>
      <c r="H20" s="145">
        <v>130000000</v>
      </c>
      <c r="I20" s="145">
        <v>129990000</v>
      </c>
      <c r="J20" s="146">
        <v>129654000</v>
      </c>
      <c r="K20" s="147" t="s">
        <v>97</v>
      </c>
      <c r="L20" s="147" t="s">
        <v>98</v>
      </c>
      <c r="M20" s="130">
        <f t="shared" si="0"/>
        <v>346000</v>
      </c>
      <c r="N20" s="132">
        <v>1</v>
      </c>
      <c r="O20" s="132"/>
      <c r="P20" s="132"/>
      <c r="Q20" s="132"/>
      <c r="R20" s="138">
        <v>1</v>
      </c>
      <c r="S20" s="258" t="s">
        <v>119</v>
      </c>
      <c r="U20" s="66" t="s">
        <v>106</v>
      </c>
      <c r="V20" s="261"/>
    </row>
    <row r="21" spans="1:22" s="66" customFormat="1" ht="94.5" x14ac:dyDescent="0.25">
      <c r="A21" s="124">
        <v>11</v>
      </c>
      <c r="B21" s="144"/>
      <c r="C21" s="136" t="s">
        <v>80</v>
      </c>
      <c r="D21" s="137"/>
      <c r="E21" s="137">
        <v>1</v>
      </c>
      <c r="F21" s="137"/>
      <c r="G21" s="143"/>
      <c r="H21" s="145">
        <v>1700000000</v>
      </c>
      <c r="I21" s="145">
        <v>1692823000</v>
      </c>
      <c r="J21" s="146">
        <v>1512000000</v>
      </c>
      <c r="K21" s="147" t="s">
        <v>113</v>
      </c>
      <c r="L21" s="147" t="s">
        <v>114</v>
      </c>
      <c r="M21" s="130">
        <f t="shared" si="0"/>
        <v>188000000</v>
      </c>
      <c r="N21" s="132">
        <v>1</v>
      </c>
      <c r="O21" s="132"/>
      <c r="P21" s="132"/>
      <c r="Q21" s="132"/>
      <c r="R21" s="138">
        <v>1</v>
      </c>
      <c r="S21" s="138" t="s">
        <v>72</v>
      </c>
      <c r="V21" s="261"/>
    </row>
    <row r="22" spans="1:22" s="1" customFormat="1" ht="78.75" x14ac:dyDescent="0.25">
      <c r="A22" s="135">
        <v>12</v>
      </c>
      <c r="B22" s="149"/>
      <c r="C22" s="125" t="s">
        <v>92</v>
      </c>
      <c r="D22" s="126"/>
      <c r="E22" s="126">
        <v>1</v>
      </c>
      <c r="F22" s="126"/>
      <c r="G22" s="150"/>
      <c r="H22" s="151">
        <v>2300000000</v>
      </c>
      <c r="I22" s="151">
        <v>2255530000</v>
      </c>
      <c r="J22" s="257">
        <v>2135000000</v>
      </c>
      <c r="K22" s="152" t="s">
        <v>123</v>
      </c>
      <c r="L22" s="152" t="s">
        <v>124</v>
      </c>
      <c r="M22" s="130">
        <f t="shared" si="0"/>
        <v>165000000</v>
      </c>
      <c r="N22" s="153">
        <v>1</v>
      </c>
      <c r="O22" s="154"/>
      <c r="P22" s="153"/>
      <c r="Q22" s="153"/>
      <c r="R22" s="127">
        <v>1</v>
      </c>
      <c r="S22" s="127" t="s">
        <v>72</v>
      </c>
      <c r="V22" s="261"/>
    </row>
    <row r="23" spans="1:22" s="1" customFormat="1" ht="94.5" x14ac:dyDescent="0.25">
      <c r="A23" s="124">
        <v>13</v>
      </c>
      <c r="B23" s="221"/>
      <c r="C23" s="136" t="s">
        <v>94</v>
      </c>
      <c r="D23" s="137"/>
      <c r="E23" s="137">
        <v>1</v>
      </c>
      <c r="F23" s="137"/>
      <c r="G23" s="143"/>
      <c r="H23" s="145">
        <v>2500000000</v>
      </c>
      <c r="I23" s="145">
        <v>2498781000</v>
      </c>
      <c r="J23" s="256">
        <v>2222077000</v>
      </c>
      <c r="K23" s="216" t="s">
        <v>121</v>
      </c>
      <c r="L23" s="216" t="s">
        <v>122</v>
      </c>
      <c r="M23" s="130">
        <f t="shared" si="0"/>
        <v>277923000</v>
      </c>
      <c r="N23" s="154">
        <v>1</v>
      </c>
      <c r="O23" s="154"/>
      <c r="P23" s="154"/>
      <c r="Q23" s="154"/>
      <c r="R23" s="138">
        <v>1</v>
      </c>
      <c r="S23" s="138" t="s">
        <v>72</v>
      </c>
      <c r="V23" s="261"/>
    </row>
    <row r="24" spans="1:22" s="1" customFormat="1" ht="63" x14ac:dyDescent="0.25">
      <c r="A24" s="135">
        <v>14</v>
      </c>
      <c r="B24" s="221"/>
      <c r="C24" s="136" t="s">
        <v>104</v>
      </c>
      <c r="D24" s="137"/>
      <c r="E24" s="137"/>
      <c r="F24" s="137">
        <v>1</v>
      </c>
      <c r="G24" s="143"/>
      <c r="H24" s="145">
        <v>150000000</v>
      </c>
      <c r="I24" s="145">
        <v>150000000</v>
      </c>
      <c r="J24" s="216"/>
      <c r="K24" s="216"/>
      <c r="L24" s="216"/>
      <c r="M24" s="154"/>
      <c r="N24" s="154">
        <v>1</v>
      </c>
      <c r="O24" s="154"/>
      <c r="P24" s="154"/>
      <c r="Q24" s="154">
        <v>1</v>
      </c>
      <c r="R24" s="138"/>
      <c r="S24" s="138" t="s">
        <v>50</v>
      </c>
    </row>
    <row r="25" spans="1:22" s="1" customFormat="1" ht="47.25" x14ac:dyDescent="0.25">
      <c r="A25" s="124">
        <v>15</v>
      </c>
      <c r="B25" s="221"/>
      <c r="C25" s="136" t="s">
        <v>105</v>
      </c>
      <c r="D25" s="137"/>
      <c r="E25" s="137"/>
      <c r="F25" s="137">
        <v>1</v>
      </c>
      <c r="G25" s="143"/>
      <c r="H25" s="145">
        <v>150000000</v>
      </c>
      <c r="I25" s="145">
        <v>150000000</v>
      </c>
      <c r="J25" s="216"/>
      <c r="K25" s="216"/>
      <c r="L25" s="216"/>
      <c r="M25" s="154"/>
      <c r="N25" s="154">
        <v>1</v>
      </c>
      <c r="O25" s="154"/>
      <c r="P25" s="154"/>
      <c r="Q25" s="154">
        <v>1</v>
      </c>
      <c r="R25" s="138"/>
      <c r="S25" s="138" t="s">
        <v>132</v>
      </c>
    </row>
    <row r="26" spans="1:22" s="1" customFormat="1" ht="63" x14ac:dyDescent="0.25">
      <c r="A26" s="135">
        <v>16</v>
      </c>
      <c r="B26" s="221"/>
      <c r="C26" s="136" t="s">
        <v>111</v>
      </c>
      <c r="D26" s="137"/>
      <c r="E26" s="137">
        <v>1</v>
      </c>
      <c r="F26" s="137"/>
      <c r="G26" s="143"/>
      <c r="H26" s="145">
        <v>3500000000</v>
      </c>
      <c r="I26" s="145">
        <v>3495164000</v>
      </c>
      <c r="J26" s="216"/>
      <c r="K26" s="216"/>
      <c r="L26" s="216"/>
      <c r="M26" s="154"/>
      <c r="N26" s="154">
        <v>1</v>
      </c>
      <c r="O26" s="154"/>
      <c r="P26" s="154"/>
      <c r="Q26" s="154">
        <v>1</v>
      </c>
      <c r="R26" s="138"/>
      <c r="S26" s="138" t="s">
        <v>77</v>
      </c>
    </row>
    <row r="27" spans="1:22" s="1" customFormat="1" ht="63" x14ac:dyDescent="0.25">
      <c r="A27" s="124">
        <v>17</v>
      </c>
      <c r="B27" s="221"/>
      <c r="C27" s="136" t="s">
        <v>112</v>
      </c>
      <c r="D27" s="137"/>
      <c r="E27" s="137">
        <v>1</v>
      </c>
      <c r="F27" s="137"/>
      <c r="G27" s="143"/>
      <c r="H27" s="145">
        <v>8400000000</v>
      </c>
      <c r="I27" s="145">
        <v>8362757000</v>
      </c>
      <c r="J27" s="216"/>
      <c r="K27" s="216"/>
      <c r="L27" s="216"/>
      <c r="M27" s="154"/>
      <c r="N27" s="154">
        <v>1</v>
      </c>
      <c r="O27" s="154"/>
      <c r="P27" s="154"/>
      <c r="Q27" s="154">
        <v>1</v>
      </c>
      <c r="R27" s="138"/>
      <c r="S27" s="138" t="s">
        <v>49</v>
      </c>
    </row>
    <row r="28" spans="1:22" s="1" customFormat="1" ht="15.75" x14ac:dyDescent="0.25">
      <c r="A28" s="135"/>
      <c r="B28" s="221"/>
      <c r="C28" s="136"/>
      <c r="D28" s="137"/>
      <c r="E28" s="137"/>
      <c r="F28" s="137"/>
      <c r="G28" s="143"/>
      <c r="H28" s="145"/>
      <c r="I28" s="145"/>
      <c r="J28" s="216"/>
      <c r="K28" s="216"/>
      <c r="L28" s="216"/>
      <c r="M28" s="154"/>
      <c r="N28" s="154"/>
      <c r="O28" s="154"/>
      <c r="P28" s="154"/>
      <c r="Q28" s="154"/>
      <c r="R28" s="138"/>
      <c r="S28" s="138"/>
    </row>
    <row r="29" spans="1:22" s="1" customFormat="1" ht="15.75" x14ac:dyDescent="0.25">
      <c r="A29" s="155"/>
      <c r="B29" s="512" t="s">
        <v>20</v>
      </c>
      <c r="C29" s="513"/>
      <c r="D29" s="155">
        <f>SUM(D11:D28)</f>
        <v>0</v>
      </c>
      <c r="E29" s="155">
        <f>SUM(E11:E28)</f>
        <v>10</v>
      </c>
      <c r="F29" s="155">
        <f t="shared" ref="F29:S29" si="1">SUM(F11:F28)</f>
        <v>7</v>
      </c>
      <c r="G29" s="155">
        <f t="shared" si="1"/>
        <v>0</v>
      </c>
      <c r="H29" s="250">
        <f t="shared" si="1"/>
        <v>77670000000</v>
      </c>
      <c r="I29" s="250">
        <f t="shared" si="1"/>
        <v>77483895000</v>
      </c>
      <c r="J29" s="250">
        <f t="shared" si="1"/>
        <v>62613464000</v>
      </c>
      <c r="K29" s="250">
        <f t="shared" si="1"/>
        <v>0</v>
      </c>
      <c r="L29" s="250">
        <f t="shared" si="1"/>
        <v>0</v>
      </c>
      <c r="M29" s="250">
        <f t="shared" si="1"/>
        <v>2856536000</v>
      </c>
      <c r="N29" s="155">
        <f t="shared" si="1"/>
        <v>13</v>
      </c>
      <c r="O29" s="155">
        <f t="shared" si="1"/>
        <v>0</v>
      </c>
      <c r="P29" s="155">
        <f t="shared" si="1"/>
        <v>4</v>
      </c>
      <c r="Q29" s="155">
        <f t="shared" si="1"/>
        <v>4</v>
      </c>
      <c r="R29" s="155">
        <f t="shared" si="1"/>
        <v>13</v>
      </c>
      <c r="S29" s="155">
        <f t="shared" si="1"/>
        <v>0</v>
      </c>
    </row>
    <row r="30" spans="1:22" s="1" customFormat="1" ht="15.75" x14ac:dyDescent="0.25">
      <c r="A30" s="252" t="s">
        <v>100</v>
      </c>
      <c r="B30" s="514" t="s">
        <v>68</v>
      </c>
      <c r="C30" s="515"/>
      <c r="D30" s="143"/>
      <c r="E30" s="143"/>
      <c r="F30" s="143"/>
      <c r="G30" s="143"/>
      <c r="H30" s="139"/>
      <c r="I30" s="139"/>
      <c r="J30" s="239"/>
      <c r="K30" s="240"/>
      <c r="L30" s="240"/>
      <c r="M30" s="241"/>
      <c r="N30" s="239"/>
      <c r="O30" s="239"/>
      <c r="P30" s="239"/>
      <c r="Q30" s="242"/>
      <c r="R30" s="240"/>
      <c r="S30" s="240"/>
    </row>
    <row r="31" spans="1:22" s="1" customFormat="1" ht="110.25" x14ac:dyDescent="0.25">
      <c r="A31" s="124">
        <v>1</v>
      </c>
      <c r="B31" s="162"/>
      <c r="C31" s="163" t="s">
        <v>69</v>
      </c>
      <c r="D31" s="134">
        <v>1</v>
      </c>
      <c r="E31" s="134"/>
      <c r="F31" s="134"/>
      <c r="G31" s="134"/>
      <c r="H31" s="164">
        <v>563682000</v>
      </c>
      <c r="I31" s="164">
        <v>560862500</v>
      </c>
      <c r="J31" s="165">
        <v>535370000</v>
      </c>
      <c r="K31" s="152" t="s">
        <v>93</v>
      </c>
      <c r="L31" s="152" t="s">
        <v>107</v>
      </c>
      <c r="M31" s="153">
        <f>H31-J31</f>
        <v>28312000</v>
      </c>
      <c r="N31" s="153">
        <v>1</v>
      </c>
      <c r="O31" s="154"/>
      <c r="P31" s="153"/>
      <c r="Q31" s="153"/>
      <c r="R31" s="127">
        <v>1</v>
      </c>
      <c r="S31" s="254" t="s">
        <v>119</v>
      </c>
      <c r="U31" s="1" t="s">
        <v>106</v>
      </c>
      <c r="V31" s="261"/>
    </row>
    <row r="32" spans="1:22" s="1" customFormat="1" ht="31.5" x14ac:dyDescent="0.25">
      <c r="A32" s="135">
        <v>2</v>
      </c>
      <c r="B32" s="162"/>
      <c r="C32" s="243" t="s">
        <v>103</v>
      </c>
      <c r="D32" s="142"/>
      <c r="E32" s="142"/>
      <c r="F32" s="142">
        <v>1</v>
      </c>
      <c r="G32" s="142"/>
      <c r="H32" s="244">
        <v>300000000</v>
      </c>
      <c r="I32" s="244">
        <v>299900000</v>
      </c>
      <c r="J32" s="172"/>
      <c r="K32" s="216"/>
      <c r="L32" s="216"/>
      <c r="M32" s="154"/>
      <c r="N32" s="154">
        <v>1</v>
      </c>
      <c r="O32" s="154"/>
      <c r="P32" s="154"/>
      <c r="Q32" s="154">
        <v>1</v>
      </c>
      <c r="R32" s="138"/>
      <c r="S32" s="138" t="s">
        <v>81</v>
      </c>
    </row>
    <row r="33" spans="1:20" s="1" customFormat="1" ht="15.75" x14ac:dyDescent="0.25">
      <c r="A33" s="124"/>
      <c r="B33" s="162"/>
      <c r="C33" s="163"/>
      <c r="D33" s="134"/>
      <c r="E33" s="134"/>
      <c r="F33" s="134"/>
      <c r="G33" s="134"/>
      <c r="H33" s="164"/>
      <c r="I33" s="164"/>
      <c r="J33" s="165"/>
      <c r="K33" s="166"/>
      <c r="L33" s="166"/>
      <c r="M33" s="153"/>
      <c r="N33" s="153"/>
      <c r="O33" s="154"/>
      <c r="P33" s="153"/>
      <c r="Q33" s="153"/>
      <c r="R33" s="127"/>
      <c r="S33" s="127"/>
    </row>
    <row r="34" spans="1:20" s="1" customFormat="1" ht="15.75" x14ac:dyDescent="0.25">
      <c r="A34" s="155"/>
      <c r="B34" s="512" t="s">
        <v>20</v>
      </c>
      <c r="C34" s="513"/>
      <c r="D34" s="155">
        <f>SUM(D31:D33)</f>
        <v>1</v>
      </c>
      <c r="E34" s="155">
        <f t="shared" ref="E34:L34" si="2">SUM(E31:E33)</f>
        <v>0</v>
      </c>
      <c r="F34" s="155">
        <f t="shared" si="2"/>
        <v>1</v>
      </c>
      <c r="G34" s="155">
        <f t="shared" si="2"/>
        <v>0</v>
      </c>
      <c r="H34" s="157">
        <f>SUM(H31:H33)</f>
        <v>863682000</v>
      </c>
      <c r="I34" s="157">
        <f>SUM(I31:I33)</f>
        <v>860762500</v>
      </c>
      <c r="J34" s="157">
        <f>SUM(J31:J33)</f>
        <v>535370000</v>
      </c>
      <c r="K34" s="158">
        <f t="shared" si="2"/>
        <v>0</v>
      </c>
      <c r="L34" s="158">
        <f t="shared" si="2"/>
        <v>0</v>
      </c>
      <c r="M34" s="157">
        <f>SUM(M31:M33)</f>
        <v>28312000</v>
      </c>
      <c r="N34" s="161">
        <f>SUM(N31:N33)</f>
        <v>2</v>
      </c>
      <c r="O34" s="167"/>
      <c r="P34" s="161">
        <f>SUM(P31:P33)</f>
        <v>0</v>
      </c>
      <c r="Q34" s="161">
        <f>SUM(Q31:Q33)</f>
        <v>1</v>
      </c>
      <c r="R34" s="158">
        <f>SUM(R31:R33)</f>
        <v>1</v>
      </c>
      <c r="S34" s="158">
        <f>SUM(S31:S33)</f>
        <v>0</v>
      </c>
    </row>
    <row r="35" spans="1:20" s="66" customFormat="1" ht="15.75" x14ac:dyDescent="0.25">
      <c r="A35" s="252" t="s">
        <v>101</v>
      </c>
      <c r="B35" s="514" t="s">
        <v>95</v>
      </c>
      <c r="C35" s="515"/>
      <c r="D35" s="143"/>
      <c r="E35" s="143"/>
      <c r="F35" s="143"/>
      <c r="G35" s="143"/>
      <c r="H35" s="239"/>
      <c r="I35" s="239"/>
      <c r="J35" s="239"/>
      <c r="K35" s="240"/>
      <c r="L35" s="240"/>
      <c r="M35" s="239"/>
      <c r="N35" s="240"/>
      <c r="O35" s="240"/>
      <c r="P35" s="240"/>
      <c r="Q35" s="242"/>
      <c r="R35" s="240"/>
      <c r="S35" s="240"/>
    </row>
    <row r="36" spans="1:20" ht="63" x14ac:dyDescent="0.25">
      <c r="A36" s="135">
        <v>1</v>
      </c>
      <c r="B36" s="168"/>
      <c r="C36" s="162" t="s">
        <v>96</v>
      </c>
      <c r="D36" s="142">
        <v>1</v>
      </c>
      <c r="E36" s="142"/>
      <c r="F36" s="142"/>
      <c r="G36" s="169"/>
      <c r="H36" s="255">
        <v>300000000</v>
      </c>
      <c r="I36" s="224">
        <v>299700000</v>
      </c>
      <c r="J36" s="225">
        <v>267000000</v>
      </c>
      <c r="K36" s="224" t="s">
        <v>125</v>
      </c>
      <c r="L36" s="259" t="s">
        <v>126</v>
      </c>
      <c r="M36" s="226">
        <f>H36-J36</f>
        <v>33000000</v>
      </c>
      <c r="N36" s="226">
        <v>1</v>
      </c>
      <c r="O36" s="226"/>
      <c r="P36" s="226"/>
      <c r="Q36" s="226"/>
      <c r="R36" s="227">
        <v>1</v>
      </c>
      <c r="S36" s="230" t="s">
        <v>72</v>
      </c>
      <c r="T36" s="2"/>
    </row>
    <row r="37" spans="1:20" ht="47.25" x14ac:dyDescent="0.25">
      <c r="A37" s="135">
        <v>2</v>
      </c>
      <c r="B37" s="168"/>
      <c r="C37" s="162" t="s">
        <v>120</v>
      </c>
      <c r="D37" s="142">
        <v>1</v>
      </c>
      <c r="E37" s="142"/>
      <c r="F37" s="142"/>
      <c r="G37" s="169"/>
      <c r="H37" s="255">
        <v>225000000</v>
      </c>
      <c r="I37" s="224">
        <v>225000000</v>
      </c>
      <c r="J37" s="225"/>
      <c r="K37" s="224"/>
      <c r="L37" s="226"/>
      <c r="M37" s="226"/>
      <c r="N37" s="226">
        <v>1</v>
      </c>
      <c r="O37" s="226"/>
      <c r="P37" s="226"/>
      <c r="Q37" s="226">
        <v>1</v>
      </c>
      <c r="R37" s="227"/>
      <c r="S37" s="230" t="s">
        <v>132</v>
      </c>
      <c r="T37" s="2"/>
    </row>
    <row r="38" spans="1:20" ht="15.75" x14ac:dyDescent="0.25">
      <c r="A38" s="135"/>
      <c r="B38" s="168"/>
      <c r="C38" s="162"/>
      <c r="D38" s="142"/>
      <c r="E38" s="142"/>
      <c r="F38" s="142"/>
      <c r="G38" s="169"/>
      <c r="H38" s="170"/>
      <c r="I38" s="171"/>
      <c r="J38" s="172"/>
      <c r="K38" s="171"/>
      <c r="L38" s="173"/>
      <c r="M38" s="173"/>
      <c r="N38" s="173"/>
      <c r="O38" s="173"/>
      <c r="P38" s="173"/>
      <c r="Q38" s="173"/>
      <c r="R38" s="135"/>
      <c r="S38" s="143"/>
      <c r="T38" s="2"/>
    </row>
    <row r="39" spans="1:20" ht="15.75" x14ac:dyDescent="0.25">
      <c r="A39" s="222"/>
      <c r="B39" s="512" t="s">
        <v>20</v>
      </c>
      <c r="C39" s="513"/>
      <c r="D39" s="228">
        <f>SUM(D36:D38)</f>
        <v>2</v>
      </c>
      <c r="E39" s="228">
        <f t="shared" ref="E39:S39" si="3">SUM(E36:E38)</f>
        <v>0</v>
      </c>
      <c r="F39" s="228">
        <f t="shared" si="3"/>
        <v>0</v>
      </c>
      <c r="G39" s="228">
        <f t="shared" si="3"/>
        <v>0</v>
      </c>
      <c r="H39" s="229">
        <f t="shared" si="3"/>
        <v>525000000</v>
      </c>
      <c r="I39" s="229">
        <f t="shared" si="3"/>
        <v>524700000</v>
      </c>
      <c r="J39" s="229">
        <f t="shared" si="3"/>
        <v>267000000</v>
      </c>
      <c r="K39" s="228">
        <f t="shared" si="3"/>
        <v>0</v>
      </c>
      <c r="L39" s="228">
        <f t="shared" si="3"/>
        <v>0</v>
      </c>
      <c r="M39" s="228">
        <f t="shared" si="3"/>
        <v>33000000</v>
      </c>
      <c r="N39" s="228">
        <f t="shared" si="3"/>
        <v>2</v>
      </c>
      <c r="O39" s="228">
        <f t="shared" si="3"/>
        <v>0</v>
      </c>
      <c r="P39" s="228">
        <f t="shared" si="3"/>
        <v>0</v>
      </c>
      <c r="Q39" s="228">
        <f t="shared" si="3"/>
        <v>1</v>
      </c>
      <c r="R39" s="228">
        <f t="shared" si="3"/>
        <v>1</v>
      </c>
      <c r="S39" s="228">
        <f t="shared" si="3"/>
        <v>0</v>
      </c>
      <c r="T39" s="2"/>
    </row>
    <row r="40" spans="1:20" ht="15.75" x14ac:dyDescent="0.25">
      <c r="A40" s="253" t="s">
        <v>108</v>
      </c>
      <c r="B40" s="518" t="s">
        <v>109</v>
      </c>
      <c r="C40" s="519"/>
      <c r="D40" s="245"/>
      <c r="E40" s="245"/>
      <c r="F40" s="245"/>
      <c r="G40" s="246"/>
      <c r="H40" s="171"/>
      <c r="I40" s="171"/>
      <c r="J40" s="172"/>
      <c r="K40" s="171"/>
      <c r="L40" s="173"/>
      <c r="M40" s="173"/>
      <c r="N40" s="173"/>
      <c r="O40" s="173"/>
      <c r="P40" s="173"/>
      <c r="Q40" s="173"/>
      <c r="R40" s="135"/>
      <c r="S40" s="143"/>
      <c r="T40" s="2"/>
    </row>
    <row r="41" spans="1:20" ht="31.5" x14ac:dyDescent="0.25">
      <c r="A41" s="135">
        <v>1</v>
      </c>
      <c r="B41" s="223"/>
      <c r="C41" s="216" t="s">
        <v>110</v>
      </c>
      <c r="D41" s="245"/>
      <c r="E41" s="245"/>
      <c r="F41" s="245"/>
      <c r="G41" s="246">
        <v>1</v>
      </c>
      <c r="H41" s="171">
        <v>460000000</v>
      </c>
      <c r="I41" s="171">
        <v>305910000</v>
      </c>
      <c r="J41" s="172"/>
      <c r="K41" s="171"/>
      <c r="L41" s="173"/>
      <c r="M41" s="173"/>
      <c r="N41" s="173">
        <v>1</v>
      </c>
      <c r="O41" s="173"/>
      <c r="P41" s="173"/>
      <c r="Q41" s="173">
        <v>1</v>
      </c>
      <c r="R41" s="135"/>
      <c r="S41" s="138" t="s">
        <v>81</v>
      </c>
      <c r="T41" s="2"/>
    </row>
    <row r="42" spans="1:20" ht="47.25" x14ac:dyDescent="0.25">
      <c r="A42" s="135">
        <v>2</v>
      </c>
      <c r="B42" s="223"/>
      <c r="C42" s="216" t="s">
        <v>131</v>
      </c>
      <c r="D42" s="245">
        <v>1</v>
      </c>
      <c r="E42" s="245"/>
      <c r="F42" s="245"/>
      <c r="G42" s="246"/>
      <c r="H42" s="171">
        <v>1050000000</v>
      </c>
      <c r="I42" s="171">
        <v>1039000000</v>
      </c>
      <c r="J42" s="172"/>
      <c r="K42" s="171"/>
      <c r="L42" s="173"/>
      <c r="M42" s="173"/>
      <c r="N42" s="173">
        <v>1</v>
      </c>
      <c r="O42" s="173"/>
      <c r="P42" s="173"/>
      <c r="Q42" s="173">
        <v>1</v>
      </c>
      <c r="R42" s="135"/>
      <c r="S42" s="138" t="s">
        <v>132</v>
      </c>
      <c r="T42" s="2"/>
    </row>
    <row r="43" spans="1:20" ht="15.75" x14ac:dyDescent="0.25">
      <c r="A43" s="222"/>
      <c r="B43" s="247"/>
      <c r="C43" s="248"/>
      <c r="D43" s="249">
        <f>SUM(D41:D42)</f>
        <v>1</v>
      </c>
      <c r="E43" s="249">
        <f t="shared" ref="E43:F43" si="4">SUM(E41)</f>
        <v>0</v>
      </c>
      <c r="F43" s="249">
        <f t="shared" si="4"/>
        <v>0</v>
      </c>
      <c r="G43" s="249">
        <f>SUM(G41)</f>
        <v>1</v>
      </c>
      <c r="H43" s="251">
        <f>SUM(H41:H42)</f>
        <v>1510000000</v>
      </c>
      <c r="I43" s="251">
        <f>SUM(I41:I42)</f>
        <v>1344910000</v>
      </c>
      <c r="J43" s="249">
        <f t="shared" ref="J43:R43" si="5">SUM(J41)</f>
        <v>0</v>
      </c>
      <c r="K43" s="249">
        <f t="shared" si="5"/>
        <v>0</v>
      </c>
      <c r="L43" s="249">
        <f t="shared" si="5"/>
        <v>0</v>
      </c>
      <c r="M43" s="249">
        <f t="shared" si="5"/>
        <v>0</v>
      </c>
      <c r="N43" s="249">
        <f>SUM(N41:N42)</f>
        <v>2</v>
      </c>
      <c r="O43" s="249">
        <f t="shared" si="5"/>
        <v>0</v>
      </c>
      <c r="P43" s="249">
        <f t="shared" si="5"/>
        <v>0</v>
      </c>
      <c r="Q43" s="249">
        <f>SUM(Q41:Q42)</f>
        <v>2</v>
      </c>
      <c r="R43" s="249">
        <f t="shared" si="5"/>
        <v>0</v>
      </c>
      <c r="S43" s="222"/>
      <c r="T43" s="2"/>
    </row>
    <row r="44" spans="1:20" ht="15.75" x14ac:dyDescent="0.25">
      <c r="A44" s="135"/>
      <c r="B44" s="223"/>
      <c r="C44" s="216"/>
      <c r="D44" s="245"/>
      <c r="E44" s="245"/>
      <c r="F44" s="245"/>
      <c r="G44" s="246"/>
      <c r="H44" s="171"/>
      <c r="I44" s="171"/>
      <c r="J44" s="172"/>
      <c r="K44" s="171"/>
      <c r="L44" s="173"/>
      <c r="M44" s="173"/>
      <c r="N44" s="173"/>
      <c r="O44" s="173"/>
      <c r="P44" s="173"/>
      <c r="Q44" s="173"/>
      <c r="R44" s="135"/>
      <c r="S44" s="143"/>
      <c r="T44" s="2"/>
    </row>
    <row r="45" spans="1:20" ht="15.75" x14ac:dyDescent="0.25">
      <c r="A45" s="174"/>
      <c r="B45" s="536" t="s">
        <v>21</v>
      </c>
      <c r="C45" s="537"/>
      <c r="D45" s="175">
        <f>D34+D29+D39+D43</f>
        <v>4</v>
      </c>
      <c r="E45" s="175">
        <f t="shared" ref="E45:R45" si="6">E34+E29+E39+E43</f>
        <v>10</v>
      </c>
      <c r="F45" s="175">
        <f t="shared" si="6"/>
        <v>8</v>
      </c>
      <c r="G45" s="175">
        <f t="shared" si="6"/>
        <v>1</v>
      </c>
      <c r="H45" s="175">
        <f>H34+H29+H39+H43</f>
        <v>80568682000</v>
      </c>
      <c r="I45" s="175">
        <f>I34+I29+I39+I43</f>
        <v>80214267500</v>
      </c>
      <c r="J45" s="175">
        <f>J34+J29+J39+J43</f>
        <v>63415834000</v>
      </c>
      <c r="K45" s="175">
        <f t="shared" si="6"/>
        <v>0</v>
      </c>
      <c r="L45" s="175">
        <f t="shared" si="6"/>
        <v>0</v>
      </c>
      <c r="M45" s="175">
        <f>M34+M29+M39+M43</f>
        <v>2917848000</v>
      </c>
      <c r="N45" s="175">
        <f t="shared" si="6"/>
        <v>19</v>
      </c>
      <c r="O45" s="175">
        <f t="shared" si="6"/>
        <v>0</v>
      </c>
      <c r="P45" s="175">
        <f t="shared" si="6"/>
        <v>4</v>
      </c>
      <c r="Q45" s="175">
        <f t="shared" si="6"/>
        <v>8</v>
      </c>
      <c r="R45" s="175">
        <f t="shared" si="6"/>
        <v>15</v>
      </c>
      <c r="S45" s="175">
        <f t="shared" ref="S45" si="7">S34+S29+S39</f>
        <v>0</v>
      </c>
      <c r="T45" s="2"/>
    </row>
    <row r="46" spans="1:20" ht="15.75" x14ac:dyDescent="0.25">
      <c r="A46" s="174"/>
      <c r="B46" s="534" t="s">
        <v>28</v>
      </c>
      <c r="C46" s="535"/>
      <c r="D46" s="176"/>
      <c r="E46" s="538">
        <f>D45+E45+F45+G45</f>
        <v>23</v>
      </c>
      <c r="F46" s="538"/>
      <c r="G46" s="177"/>
      <c r="H46" s="178"/>
      <c r="I46" s="178" t="s">
        <v>70</v>
      </c>
      <c r="J46" s="179"/>
      <c r="K46" s="178"/>
      <c r="L46" s="180"/>
      <c r="M46" s="180"/>
      <c r="N46" s="181"/>
      <c r="O46" s="182">
        <f>N45+O45+P45</f>
        <v>23</v>
      </c>
      <c r="P46" s="183"/>
      <c r="Q46" s="510">
        <f>Q45+R45</f>
        <v>23</v>
      </c>
      <c r="R46" s="511"/>
      <c r="S46" s="87"/>
      <c r="T46" s="2"/>
    </row>
    <row r="47" spans="1:20" ht="15.75" x14ac:dyDescent="0.25">
      <c r="A47" s="184"/>
      <c r="B47" s="185"/>
      <c r="C47" s="186"/>
      <c r="D47" s="187"/>
      <c r="E47" s="187"/>
      <c r="F47" s="187"/>
      <c r="G47" s="188"/>
      <c r="H47" s="189"/>
      <c r="I47" s="189"/>
      <c r="J47" s="190"/>
      <c r="K47" s="190"/>
      <c r="L47" s="191"/>
      <c r="M47" s="191"/>
      <c r="N47" s="191"/>
      <c r="O47" s="191"/>
      <c r="P47" s="191"/>
      <c r="Q47" s="191"/>
      <c r="R47" s="187"/>
      <c r="S47" s="187"/>
      <c r="T47" s="2"/>
    </row>
    <row r="48" spans="1:20" ht="15.75" x14ac:dyDescent="0.25">
      <c r="A48" s="184"/>
      <c r="B48" s="185"/>
      <c r="C48" s="186"/>
      <c r="D48" s="187"/>
      <c r="E48" s="187"/>
      <c r="F48" s="187"/>
      <c r="G48" s="187"/>
      <c r="H48" s="192"/>
      <c r="I48" s="193"/>
      <c r="J48" s="193"/>
      <c r="K48" s="191"/>
      <c r="L48" s="193"/>
      <c r="M48" s="193"/>
      <c r="N48" s="193"/>
      <c r="O48" s="193"/>
      <c r="P48" s="193"/>
      <c r="Q48" s="193"/>
      <c r="R48" s="194"/>
      <c r="S48" s="194"/>
      <c r="T48" s="2"/>
    </row>
    <row r="49" spans="1:20" ht="15.75" x14ac:dyDescent="0.25">
      <c r="A49" s="580" t="s">
        <v>55</v>
      </c>
      <c r="B49" s="580"/>
      <c r="C49" s="195" t="s">
        <v>20</v>
      </c>
      <c r="D49" s="187"/>
      <c r="E49" s="187"/>
      <c r="F49" s="187"/>
      <c r="G49" s="187"/>
      <c r="H49" s="196"/>
      <c r="I49" s="196"/>
      <c r="J49" s="196"/>
      <c r="K49" s="191"/>
      <c r="L49" s="197"/>
      <c r="M49" s="532" t="s">
        <v>78</v>
      </c>
      <c r="N49" s="532"/>
      <c r="O49" s="532"/>
      <c r="P49" s="532"/>
      <c r="Q49" s="532"/>
      <c r="R49" s="532"/>
      <c r="S49" s="194"/>
      <c r="T49" s="2"/>
    </row>
    <row r="50" spans="1:20" ht="15.75" x14ac:dyDescent="0.25">
      <c r="A50" s="198" t="s">
        <v>64</v>
      </c>
      <c r="B50" s="199" t="s">
        <v>56</v>
      </c>
      <c r="C50" s="200">
        <f>D45</f>
        <v>4</v>
      </c>
      <c r="D50" s="187"/>
      <c r="E50" s="187"/>
      <c r="F50" s="187"/>
      <c r="G50" s="187"/>
      <c r="H50" s="201"/>
      <c r="I50" s="201"/>
      <c r="J50" s="202"/>
      <c r="K50" s="191"/>
      <c r="M50" s="528" t="s">
        <v>79</v>
      </c>
      <c r="N50" s="528"/>
      <c r="O50" s="528"/>
      <c r="P50" s="528"/>
      <c r="Q50" s="528"/>
      <c r="R50" s="528"/>
      <c r="S50" s="194"/>
      <c r="T50" s="2"/>
    </row>
    <row r="51" spans="1:20" ht="15.75" x14ac:dyDescent="0.25">
      <c r="A51" s="198" t="s">
        <v>65</v>
      </c>
      <c r="B51" s="199" t="s">
        <v>57</v>
      </c>
      <c r="C51" s="200">
        <f>E45</f>
        <v>10</v>
      </c>
      <c r="D51" s="187"/>
      <c r="E51" s="187"/>
      <c r="F51" s="187"/>
      <c r="G51" s="187"/>
      <c r="H51" s="201"/>
      <c r="I51" s="201"/>
      <c r="J51" s="203"/>
      <c r="K51" s="191"/>
      <c r="M51" s="185"/>
      <c r="N51" s="185"/>
      <c r="O51" s="185"/>
      <c r="P51" s="185"/>
      <c r="Q51" s="185"/>
      <c r="R51" s="194"/>
      <c r="S51" s="194"/>
      <c r="T51" s="2"/>
    </row>
    <row r="52" spans="1:20" ht="31.5" x14ac:dyDescent="0.25">
      <c r="A52" s="204" t="s">
        <v>66</v>
      </c>
      <c r="B52" s="205" t="s">
        <v>58</v>
      </c>
      <c r="C52" s="200">
        <f>F45</f>
        <v>8</v>
      </c>
      <c r="D52" s="206"/>
      <c r="E52" s="206"/>
      <c r="F52" s="206"/>
      <c r="G52" s="187"/>
      <c r="H52" s="190"/>
      <c r="I52" s="190"/>
      <c r="J52" s="190"/>
      <c r="K52" s="190"/>
      <c r="M52" s="185"/>
      <c r="N52" s="185"/>
      <c r="O52" s="185"/>
      <c r="P52" s="185"/>
      <c r="Q52" s="185"/>
      <c r="R52" s="194"/>
      <c r="S52" s="194"/>
      <c r="T52" s="2"/>
    </row>
    <row r="53" spans="1:20" ht="15.75" x14ac:dyDescent="0.25">
      <c r="A53" s="204" t="s">
        <v>67</v>
      </c>
      <c r="B53" s="205" t="s">
        <v>59</v>
      </c>
      <c r="C53" s="200">
        <f>G45</f>
        <v>1</v>
      </c>
      <c r="D53" s="206"/>
      <c r="E53" s="206"/>
      <c r="F53" s="206"/>
      <c r="G53" s="187"/>
      <c r="H53" s="197"/>
      <c r="I53" s="197"/>
      <c r="J53" s="192"/>
      <c r="K53" s="192"/>
      <c r="M53" s="185"/>
      <c r="N53" s="185"/>
      <c r="O53" s="185"/>
      <c r="P53" s="185"/>
      <c r="Q53" s="185"/>
      <c r="R53" s="194"/>
      <c r="S53" s="194"/>
      <c r="T53" s="2"/>
    </row>
    <row r="54" spans="1:20" ht="15.75" x14ac:dyDescent="0.25">
      <c r="A54" s="207"/>
      <c r="B54" s="167" t="s">
        <v>20</v>
      </c>
      <c r="C54" s="208">
        <f>SUM(C50:C53)</f>
        <v>23</v>
      </c>
      <c r="D54" s="209"/>
      <c r="E54" s="209"/>
      <c r="F54" s="209"/>
      <c r="G54" s="210"/>
      <c r="H54" s="192"/>
      <c r="I54" s="192"/>
      <c r="J54" s="192"/>
      <c r="K54" s="192"/>
      <c r="M54" s="526" t="s">
        <v>32</v>
      </c>
      <c r="N54" s="526"/>
      <c r="O54" s="526"/>
      <c r="P54" s="526"/>
      <c r="Q54" s="526"/>
      <c r="R54" s="526"/>
      <c r="S54" s="194"/>
      <c r="T54" s="2"/>
    </row>
    <row r="55" spans="1:20" ht="15.75" x14ac:dyDescent="0.25">
      <c r="A55" s="197"/>
      <c r="B55" s="185"/>
      <c r="C55" s="186"/>
      <c r="D55" s="187"/>
      <c r="E55" s="187"/>
      <c r="F55" s="187"/>
      <c r="G55" s="211"/>
      <c r="H55" s="192"/>
      <c r="I55" s="192"/>
      <c r="J55" s="212"/>
      <c r="K55" s="213"/>
      <c r="M55" s="532" t="s">
        <v>33</v>
      </c>
      <c r="N55" s="532"/>
      <c r="O55" s="532"/>
      <c r="P55" s="532"/>
      <c r="Q55" s="532"/>
      <c r="R55" s="532"/>
      <c r="S55" s="194"/>
      <c r="T55" s="2"/>
    </row>
    <row r="56" spans="1:20" ht="15.75" x14ac:dyDescent="0.25">
      <c r="A56" s="197"/>
      <c r="B56" s="186"/>
      <c r="C56" s="186"/>
      <c r="D56" s="187"/>
      <c r="E56" s="187"/>
      <c r="F56" s="187"/>
      <c r="G56" s="214"/>
      <c r="H56" s="215"/>
      <c r="I56" s="186"/>
      <c r="J56" s="186"/>
      <c r="K56" s="186"/>
      <c r="M56" s="215"/>
      <c r="N56" s="187"/>
      <c r="O56" s="187"/>
      <c r="P56" s="187"/>
      <c r="Q56" s="187"/>
      <c r="R56" s="186"/>
      <c r="S56" s="186"/>
      <c r="T56" s="2"/>
    </row>
    <row r="57" spans="1:20" ht="15.75" x14ac:dyDescent="0.25">
      <c r="A57" s="197"/>
      <c r="B57" s="186"/>
      <c r="C57" s="186"/>
      <c r="D57" s="187"/>
      <c r="E57" s="187"/>
      <c r="F57" s="187"/>
      <c r="G57" s="187"/>
      <c r="H57" s="186"/>
      <c r="I57" s="186"/>
      <c r="J57" s="186"/>
      <c r="K57" s="186"/>
      <c r="L57" s="185"/>
      <c r="M57" s="185"/>
      <c r="N57" s="185"/>
      <c r="O57" s="185"/>
      <c r="P57" s="185"/>
      <c r="Q57" s="185"/>
      <c r="R57" s="186"/>
      <c r="S57" s="186"/>
      <c r="T57" s="2"/>
    </row>
    <row r="58" spans="1:20" x14ac:dyDescent="0.25">
      <c r="A58" s="2"/>
      <c r="B58" s="36"/>
      <c r="C58" s="36"/>
      <c r="D58" s="106"/>
      <c r="E58" s="106"/>
      <c r="F58" s="106"/>
      <c r="G58" s="106"/>
      <c r="H58" s="36"/>
      <c r="I58" s="36"/>
      <c r="J58" s="36"/>
      <c r="K58" s="36"/>
      <c r="L58" s="35"/>
      <c r="M58" s="35"/>
      <c r="N58" s="35"/>
      <c r="O58" s="35"/>
      <c r="P58" s="35"/>
      <c r="Q58" s="35"/>
      <c r="R58" s="36"/>
      <c r="S58" s="36"/>
      <c r="T58" s="2"/>
    </row>
    <row r="59" spans="1:20" x14ac:dyDescent="0.25">
      <c r="A59" s="2"/>
      <c r="B59" s="36"/>
      <c r="C59" s="36"/>
      <c r="D59" s="106"/>
      <c r="E59" s="106"/>
      <c r="F59" s="106"/>
      <c r="G59" s="106"/>
      <c r="H59" s="36"/>
      <c r="I59" s="36"/>
      <c r="J59" s="36"/>
      <c r="K59" s="36"/>
      <c r="L59" s="35"/>
      <c r="M59" s="35"/>
      <c r="N59" s="35"/>
      <c r="O59" s="35"/>
      <c r="P59" s="35"/>
      <c r="Q59" s="35"/>
      <c r="R59" s="36"/>
      <c r="S59" s="36"/>
      <c r="T59" s="2"/>
    </row>
    <row r="60" spans="1:20" x14ac:dyDescent="0.25">
      <c r="A60" s="2"/>
      <c r="B60" s="36"/>
      <c r="C60" s="36"/>
      <c r="D60" s="106"/>
      <c r="E60" s="106"/>
      <c r="F60" s="106"/>
      <c r="G60" s="106"/>
      <c r="H60" s="36"/>
      <c r="I60" s="45"/>
      <c r="J60" s="36"/>
      <c r="K60" s="36"/>
      <c r="L60" s="35"/>
      <c r="M60" s="35"/>
      <c r="N60" s="35"/>
      <c r="O60" s="35"/>
      <c r="P60" s="35"/>
      <c r="Q60" s="35"/>
      <c r="R60" s="36"/>
      <c r="S60" s="36"/>
      <c r="T60" s="2"/>
    </row>
    <row r="61" spans="1:20" x14ac:dyDescent="0.25">
      <c r="A61" s="2"/>
      <c r="B61" s="48"/>
      <c r="C61" s="48"/>
      <c r="D61" s="32"/>
      <c r="E61" s="32"/>
      <c r="F61" s="32"/>
      <c r="G61" s="106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35"/>
      <c r="S61" s="35"/>
      <c r="T61" s="2"/>
    </row>
    <row r="62" spans="1:20" x14ac:dyDescent="0.25">
      <c r="A62" s="2"/>
      <c r="C62" s="49"/>
      <c r="D62" s="50"/>
      <c r="E62" s="50"/>
      <c r="F62" s="50"/>
      <c r="G62" s="50"/>
      <c r="H62" s="51"/>
      <c r="I62" s="51"/>
      <c r="J62" s="51"/>
      <c r="K62" s="51"/>
      <c r="L62" s="51"/>
      <c r="M62" s="51"/>
      <c r="N62" s="51"/>
      <c r="O62" s="51"/>
      <c r="P62" s="51"/>
      <c r="Q62" s="51"/>
      <c r="T62" s="2"/>
    </row>
    <row r="63" spans="1:20" x14ac:dyDescent="0.25">
      <c r="A63" s="2"/>
      <c r="C63" s="49"/>
      <c r="D63" s="50"/>
      <c r="E63" s="50"/>
      <c r="F63" s="50"/>
      <c r="G63" s="50"/>
      <c r="H63" s="51"/>
      <c r="I63" s="51"/>
      <c r="J63" s="51"/>
      <c r="K63" s="51"/>
      <c r="L63" s="51"/>
      <c r="M63" s="51"/>
      <c r="N63" s="51"/>
      <c r="O63" s="51"/>
      <c r="P63" s="51"/>
      <c r="Q63" s="51"/>
      <c r="T63" s="2"/>
    </row>
    <row r="64" spans="1:20" x14ac:dyDescent="0.25">
      <c r="A64" s="2"/>
      <c r="C64" s="49"/>
      <c r="D64" s="50"/>
      <c r="E64" s="50"/>
      <c r="F64" s="50"/>
      <c r="G64" s="50"/>
      <c r="H64" s="51"/>
      <c r="I64" s="51"/>
      <c r="J64" s="51"/>
      <c r="K64" s="51"/>
      <c r="L64" s="51"/>
      <c r="M64" s="51"/>
      <c r="N64" s="51"/>
      <c r="O64" s="51"/>
      <c r="P64" s="51"/>
      <c r="Q64" s="51"/>
      <c r="T64" s="2"/>
    </row>
    <row r="65" spans="1:20" x14ac:dyDescent="0.25">
      <c r="A65" s="2"/>
      <c r="C65" s="49"/>
      <c r="D65" s="50"/>
      <c r="E65" s="50"/>
      <c r="F65" s="50"/>
      <c r="G65" s="50"/>
      <c r="H65" s="51"/>
      <c r="I65" s="51"/>
      <c r="J65" s="51"/>
      <c r="K65" s="51"/>
      <c r="L65" s="51"/>
      <c r="M65" s="51"/>
      <c r="N65" s="51"/>
      <c r="O65" s="51"/>
      <c r="P65" s="51"/>
      <c r="Q65" s="51"/>
      <c r="T65" s="2"/>
    </row>
    <row r="66" spans="1:20" x14ac:dyDescent="0.25">
      <c r="A66" s="2"/>
      <c r="C66" s="49"/>
      <c r="D66" s="50"/>
      <c r="E66" s="50"/>
      <c r="F66" s="50"/>
      <c r="G66" s="50"/>
      <c r="H66" s="51"/>
      <c r="I66" s="51"/>
      <c r="J66" s="51"/>
      <c r="K66" s="51"/>
      <c r="L66" s="51"/>
      <c r="M66" s="51"/>
      <c r="N66" s="51"/>
      <c r="O66" s="51"/>
      <c r="P66" s="51"/>
      <c r="Q66" s="51"/>
      <c r="T66" s="2"/>
    </row>
    <row r="67" spans="1:20" x14ac:dyDescent="0.25">
      <c r="A67" s="2"/>
      <c r="C67" s="49"/>
      <c r="D67" s="50"/>
      <c r="E67" s="50"/>
      <c r="F67" s="50"/>
      <c r="G67" s="50"/>
      <c r="H67" s="51"/>
      <c r="I67" s="51"/>
      <c r="J67" s="51"/>
      <c r="K67" s="51"/>
      <c r="L67" s="51"/>
      <c r="M67" s="51"/>
      <c r="N67" s="51"/>
      <c r="O67" s="51"/>
      <c r="P67" s="51"/>
      <c r="Q67" s="51"/>
      <c r="T67" s="2"/>
    </row>
    <row r="68" spans="1:20" x14ac:dyDescent="0.25">
      <c r="A68" s="2"/>
      <c r="C68" s="49"/>
      <c r="D68" s="50"/>
      <c r="E68" s="50"/>
      <c r="F68" s="50"/>
      <c r="G68" s="50"/>
      <c r="H68" s="51"/>
      <c r="I68" s="51"/>
      <c r="J68" s="51"/>
      <c r="K68" s="51"/>
      <c r="L68" s="51"/>
      <c r="M68" s="51"/>
      <c r="N68" s="51"/>
      <c r="O68" s="51"/>
      <c r="P68" s="51"/>
      <c r="Q68" s="51"/>
      <c r="T68" s="2"/>
    </row>
    <row r="69" spans="1:20" x14ac:dyDescent="0.25">
      <c r="A69" s="2"/>
      <c r="C69" s="49"/>
      <c r="D69" s="50"/>
      <c r="E69" s="50"/>
      <c r="F69" s="50"/>
      <c r="G69" s="50"/>
      <c r="H69" s="51"/>
      <c r="I69" s="51"/>
      <c r="J69" s="51"/>
      <c r="K69" s="51"/>
      <c r="L69" s="51"/>
      <c r="M69" s="51"/>
      <c r="N69" s="51"/>
      <c r="O69" s="51"/>
      <c r="P69" s="51"/>
      <c r="Q69" s="51"/>
      <c r="T69" s="2"/>
    </row>
    <row r="70" spans="1:20" x14ac:dyDescent="0.25">
      <c r="A70" s="2"/>
      <c r="C70" s="49"/>
      <c r="D70" s="50"/>
      <c r="E70" s="50"/>
      <c r="F70" s="50"/>
      <c r="G70" s="50"/>
      <c r="H70" s="51"/>
      <c r="I70" s="51"/>
      <c r="J70" s="51"/>
      <c r="K70" s="51"/>
      <c r="L70" s="51"/>
      <c r="M70" s="51"/>
      <c r="N70" s="51"/>
      <c r="O70" s="51"/>
      <c r="P70" s="51"/>
      <c r="Q70" s="51"/>
      <c r="T70" s="2"/>
    </row>
    <row r="71" spans="1:20" x14ac:dyDescent="0.25">
      <c r="A71" s="2"/>
      <c r="C71" s="49"/>
      <c r="D71" s="50"/>
      <c r="E71" s="50"/>
      <c r="F71" s="50"/>
      <c r="G71" s="50"/>
      <c r="H71" s="51"/>
      <c r="I71" s="51"/>
      <c r="J71" s="51"/>
      <c r="K71" s="51"/>
      <c r="L71" s="51"/>
      <c r="M71" s="51"/>
      <c r="N71" s="51"/>
      <c r="O71" s="51"/>
      <c r="P71" s="51"/>
      <c r="Q71" s="51"/>
      <c r="T71" s="2"/>
    </row>
    <row r="72" spans="1:20" x14ac:dyDescent="0.25">
      <c r="A72" s="2"/>
      <c r="C72" s="49"/>
      <c r="D72" s="50"/>
      <c r="E72" s="50"/>
      <c r="F72" s="50"/>
      <c r="G72" s="50"/>
      <c r="H72" s="51"/>
      <c r="I72" s="51"/>
      <c r="J72" s="51"/>
      <c r="K72" s="51"/>
      <c r="L72" s="51"/>
      <c r="M72" s="51"/>
      <c r="N72" s="51"/>
      <c r="O72" s="51"/>
      <c r="P72" s="51"/>
      <c r="Q72" s="51"/>
      <c r="T72" s="2"/>
    </row>
    <row r="73" spans="1:20" x14ac:dyDescent="0.25">
      <c r="A73" s="2"/>
      <c r="C73" s="49"/>
      <c r="D73" s="50"/>
      <c r="E73" s="50"/>
      <c r="F73" s="50"/>
      <c r="G73" s="50"/>
      <c r="H73" s="51"/>
      <c r="I73" s="51"/>
      <c r="J73" s="51"/>
      <c r="K73" s="51"/>
      <c r="L73" s="51"/>
      <c r="M73" s="51"/>
      <c r="N73" s="51"/>
      <c r="O73" s="51"/>
      <c r="P73" s="51"/>
      <c r="Q73" s="51"/>
      <c r="T73" s="2"/>
    </row>
    <row r="74" spans="1:20" x14ac:dyDescent="0.25">
      <c r="A74" s="2"/>
      <c r="C74" s="49"/>
      <c r="D74" s="50"/>
      <c r="E74" s="50"/>
      <c r="F74" s="50"/>
      <c r="G74" s="50"/>
      <c r="H74" s="51"/>
      <c r="I74" s="51"/>
      <c r="J74" s="51"/>
      <c r="K74" s="51"/>
      <c r="L74" s="51"/>
      <c r="M74" s="51"/>
      <c r="N74" s="51"/>
      <c r="O74" s="51"/>
      <c r="P74" s="51"/>
      <c r="Q74" s="51"/>
      <c r="T74" s="2"/>
    </row>
    <row r="75" spans="1:20" x14ac:dyDescent="0.25">
      <c r="A75" s="2"/>
      <c r="C75" s="49"/>
      <c r="D75" s="50"/>
      <c r="E75" s="50"/>
      <c r="F75" s="50"/>
      <c r="G75" s="50"/>
      <c r="H75" s="51"/>
      <c r="I75" s="51"/>
      <c r="J75" s="51"/>
      <c r="K75" s="51"/>
      <c r="L75" s="51"/>
      <c r="M75" s="51"/>
      <c r="N75" s="51"/>
      <c r="O75" s="51"/>
      <c r="P75" s="51"/>
      <c r="Q75" s="51"/>
      <c r="T75" s="2"/>
    </row>
    <row r="76" spans="1:20" x14ac:dyDescent="0.25">
      <c r="A76" s="2"/>
      <c r="C76" s="49"/>
      <c r="D76" s="50"/>
      <c r="E76" s="50"/>
      <c r="F76" s="50"/>
      <c r="G76" s="50"/>
      <c r="H76" s="51"/>
      <c r="I76" s="51"/>
      <c r="J76" s="51"/>
      <c r="K76" s="51"/>
      <c r="L76" s="51"/>
      <c r="M76" s="51"/>
      <c r="N76" s="51"/>
      <c r="O76" s="51"/>
      <c r="P76" s="51"/>
      <c r="Q76" s="51"/>
      <c r="T76" s="2"/>
    </row>
    <row r="77" spans="1:20" x14ac:dyDescent="0.25">
      <c r="A77" s="2"/>
      <c r="C77" s="49"/>
      <c r="D77" s="50"/>
      <c r="E77" s="50"/>
      <c r="F77" s="50"/>
      <c r="G77" s="50"/>
      <c r="H77" s="51"/>
      <c r="I77" s="51"/>
      <c r="J77" s="51"/>
      <c r="K77" s="51"/>
      <c r="L77" s="51"/>
      <c r="M77" s="51"/>
      <c r="N77" s="51"/>
      <c r="O77" s="51"/>
      <c r="P77" s="51"/>
      <c r="Q77" s="51"/>
      <c r="T77" s="2"/>
    </row>
    <row r="78" spans="1:20" x14ac:dyDescent="0.25">
      <c r="A78" s="2"/>
      <c r="C78" s="49"/>
      <c r="D78" s="50"/>
      <c r="E78" s="50"/>
      <c r="F78" s="50"/>
      <c r="G78" s="50"/>
      <c r="H78" s="51"/>
      <c r="I78" s="51"/>
      <c r="J78" s="51"/>
      <c r="K78" s="51"/>
      <c r="L78" s="51"/>
      <c r="M78" s="51"/>
      <c r="N78" s="51"/>
      <c r="O78" s="51"/>
      <c r="P78" s="51"/>
      <c r="Q78" s="51"/>
      <c r="T78" s="2"/>
    </row>
    <row r="79" spans="1:20" x14ac:dyDescent="0.25">
      <c r="A79" s="2"/>
      <c r="C79" s="49"/>
      <c r="D79" s="50"/>
      <c r="E79" s="50"/>
      <c r="F79" s="50"/>
      <c r="G79" s="50"/>
      <c r="H79" s="51"/>
      <c r="I79" s="51"/>
      <c r="J79" s="51"/>
      <c r="K79" s="51"/>
      <c r="L79" s="51"/>
      <c r="M79" s="51"/>
      <c r="N79" s="51"/>
      <c r="O79" s="51"/>
      <c r="P79" s="51"/>
      <c r="Q79" s="51"/>
      <c r="T79" s="2"/>
    </row>
    <row r="80" spans="1:20" x14ac:dyDescent="0.25">
      <c r="A80" s="2"/>
      <c r="C80" s="49"/>
      <c r="D80" s="50"/>
      <c r="E80" s="50"/>
      <c r="F80" s="50"/>
      <c r="G80" s="50"/>
      <c r="H80" s="51"/>
      <c r="I80" s="51"/>
      <c r="J80" s="51"/>
      <c r="K80" s="51"/>
      <c r="L80" s="51"/>
      <c r="M80" s="51"/>
      <c r="N80" s="51"/>
      <c r="O80" s="51"/>
      <c r="P80" s="51"/>
      <c r="Q80" s="51"/>
      <c r="T80" s="2"/>
    </row>
    <row r="81" spans="1:20" x14ac:dyDescent="0.25">
      <c r="A81" s="2"/>
      <c r="C81" s="49"/>
      <c r="D81" s="50"/>
      <c r="E81" s="50"/>
      <c r="F81" s="50"/>
      <c r="G81" s="50"/>
      <c r="H81" s="51"/>
      <c r="I81" s="51"/>
      <c r="J81" s="51"/>
      <c r="K81" s="51"/>
      <c r="L81" s="51"/>
      <c r="M81" s="51"/>
      <c r="N81" s="51"/>
      <c r="O81" s="51"/>
      <c r="P81" s="51"/>
      <c r="Q81" s="51"/>
      <c r="T81" s="2"/>
    </row>
    <row r="82" spans="1:20" x14ac:dyDescent="0.25">
      <c r="A82" s="2"/>
      <c r="C82" s="49"/>
      <c r="D82" s="50"/>
      <c r="E82" s="50"/>
      <c r="F82" s="50"/>
      <c r="G82" s="50"/>
      <c r="H82" s="51"/>
      <c r="I82" s="51"/>
      <c r="J82" s="51"/>
      <c r="K82" s="51"/>
      <c r="L82" s="51"/>
      <c r="M82" s="51"/>
      <c r="N82" s="51"/>
      <c r="O82" s="51"/>
      <c r="P82" s="51"/>
      <c r="Q82" s="51"/>
      <c r="T82" s="2"/>
    </row>
    <row r="83" spans="1:20" x14ac:dyDescent="0.25">
      <c r="A83" s="2"/>
      <c r="C83" s="49"/>
      <c r="D83" s="50"/>
      <c r="E83" s="50"/>
      <c r="F83" s="50"/>
      <c r="G83" s="50"/>
      <c r="H83" s="51"/>
      <c r="I83" s="51"/>
      <c r="J83" s="51"/>
      <c r="K83" s="51"/>
      <c r="L83" s="51"/>
      <c r="M83" s="51"/>
      <c r="N83" s="51"/>
      <c r="O83" s="51"/>
      <c r="P83" s="51"/>
      <c r="Q83" s="51"/>
      <c r="T83" s="2"/>
    </row>
    <row r="84" spans="1:20" x14ac:dyDescent="0.25">
      <c r="A84" s="2"/>
      <c r="C84" s="49"/>
      <c r="D84" s="50"/>
      <c r="E84" s="50"/>
      <c r="F84" s="50"/>
      <c r="G84" s="50"/>
      <c r="H84" s="51"/>
      <c r="I84" s="51"/>
      <c r="J84" s="51"/>
      <c r="K84" s="51"/>
      <c r="L84" s="51"/>
      <c r="M84" s="51"/>
      <c r="N84" s="51"/>
      <c r="O84" s="51"/>
      <c r="P84" s="51"/>
      <c r="Q84" s="51"/>
      <c r="T84" s="2"/>
    </row>
    <row r="85" spans="1:20" x14ac:dyDescent="0.25">
      <c r="A85" s="2"/>
      <c r="C85" s="49"/>
      <c r="D85" s="50"/>
      <c r="E85" s="50"/>
      <c r="F85" s="50"/>
      <c r="G85" s="50"/>
      <c r="H85" s="51"/>
      <c r="I85" s="51"/>
      <c r="J85" s="51"/>
      <c r="K85" s="51"/>
      <c r="L85" s="51"/>
      <c r="M85" s="51"/>
      <c r="N85" s="51"/>
      <c r="O85" s="51"/>
      <c r="P85" s="51"/>
      <c r="Q85" s="51"/>
      <c r="T85" s="2"/>
    </row>
    <row r="86" spans="1:20" x14ac:dyDescent="0.25">
      <c r="A86" s="2"/>
      <c r="C86" s="49"/>
      <c r="D86" s="50"/>
      <c r="E86" s="50"/>
      <c r="F86" s="50"/>
      <c r="G86" s="50"/>
      <c r="H86" s="51"/>
      <c r="I86" s="51"/>
      <c r="J86" s="51"/>
      <c r="K86" s="51"/>
      <c r="L86" s="51"/>
      <c r="M86" s="51"/>
      <c r="N86" s="51"/>
      <c r="O86" s="51"/>
      <c r="P86" s="51"/>
      <c r="Q86" s="51"/>
      <c r="T86" s="2"/>
    </row>
    <row r="87" spans="1:20" x14ac:dyDescent="0.25">
      <c r="A87" s="2"/>
      <c r="C87" s="49"/>
      <c r="D87" s="50"/>
      <c r="E87" s="50"/>
      <c r="F87" s="50"/>
      <c r="G87" s="50"/>
      <c r="H87" s="51"/>
      <c r="I87" s="51"/>
      <c r="J87" s="51"/>
      <c r="K87" s="51"/>
      <c r="L87" s="51"/>
      <c r="M87" s="51"/>
      <c r="N87" s="51"/>
      <c r="O87" s="51"/>
      <c r="P87" s="51"/>
      <c r="Q87" s="51"/>
      <c r="T87" s="2"/>
    </row>
    <row r="88" spans="1:20" x14ac:dyDescent="0.25">
      <c r="A88" s="2"/>
      <c r="C88" s="49"/>
      <c r="D88" s="50"/>
      <c r="E88" s="50"/>
      <c r="F88" s="50"/>
      <c r="G88" s="50"/>
      <c r="H88" s="51"/>
      <c r="I88" s="51"/>
      <c r="J88" s="51"/>
      <c r="K88" s="51"/>
      <c r="L88" s="51"/>
      <c r="M88" s="51"/>
      <c r="N88" s="51"/>
      <c r="O88" s="51"/>
      <c r="P88" s="51"/>
      <c r="Q88" s="51"/>
      <c r="T88" s="2"/>
    </row>
    <row r="89" spans="1:20" x14ac:dyDescent="0.25">
      <c r="A89" s="2"/>
      <c r="C89" s="49"/>
      <c r="D89" s="50"/>
      <c r="E89" s="50"/>
      <c r="F89" s="50"/>
      <c r="G89" s="50"/>
      <c r="H89" s="51"/>
      <c r="I89" s="51"/>
      <c r="J89" s="51"/>
      <c r="K89" s="51"/>
      <c r="L89" s="51"/>
      <c r="M89" s="51"/>
      <c r="N89" s="51"/>
      <c r="O89" s="51"/>
      <c r="P89" s="51"/>
      <c r="Q89" s="51"/>
      <c r="T89" s="2"/>
    </row>
    <row r="90" spans="1:20" x14ac:dyDescent="0.25">
      <c r="A90" s="2"/>
      <c r="C90" s="49"/>
      <c r="D90" s="50"/>
      <c r="E90" s="50"/>
      <c r="F90" s="50"/>
      <c r="G90" s="50"/>
      <c r="H90" s="51"/>
      <c r="I90" s="51"/>
      <c r="J90" s="51"/>
      <c r="K90" s="51"/>
      <c r="L90" s="51"/>
      <c r="M90" s="51"/>
      <c r="N90" s="51"/>
      <c r="O90" s="51"/>
      <c r="P90" s="51"/>
      <c r="Q90" s="51"/>
      <c r="T90" s="2"/>
    </row>
    <row r="91" spans="1:20" x14ac:dyDescent="0.25">
      <c r="A91" s="2"/>
      <c r="C91" s="49"/>
      <c r="D91" s="50"/>
      <c r="E91" s="50"/>
      <c r="F91" s="50"/>
      <c r="G91" s="50"/>
      <c r="H91" s="51"/>
      <c r="I91" s="51"/>
      <c r="J91" s="51"/>
      <c r="K91" s="51"/>
      <c r="L91" s="51"/>
      <c r="M91" s="51"/>
      <c r="N91" s="51"/>
      <c r="O91" s="51"/>
      <c r="P91" s="51"/>
      <c r="Q91" s="51"/>
      <c r="T91" s="2"/>
    </row>
    <row r="92" spans="1:20" x14ac:dyDescent="0.25">
      <c r="A92" s="2"/>
      <c r="C92" s="49"/>
      <c r="D92" s="50"/>
      <c r="E92" s="50"/>
      <c r="F92" s="50"/>
      <c r="G92" s="50"/>
      <c r="H92" s="51"/>
      <c r="I92" s="51"/>
      <c r="J92" s="51"/>
      <c r="K92" s="51"/>
      <c r="L92" s="51"/>
      <c r="M92" s="51"/>
      <c r="N92" s="51"/>
      <c r="O92" s="51"/>
      <c r="P92" s="51"/>
      <c r="Q92" s="51"/>
      <c r="T92" s="2"/>
    </row>
    <row r="93" spans="1:20" x14ac:dyDescent="0.25">
      <c r="A93" s="2"/>
      <c r="C93" s="49"/>
      <c r="D93" s="50"/>
      <c r="E93" s="50"/>
      <c r="F93" s="50"/>
      <c r="G93" s="50"/>
      <c r="H93" s="51"/>
      <c r="I93" s="51"/>
      <c r="J93" s="51"/>
      <c r="K93" s="51"/>
      <c r="L93" s="51"/>
      <c r="M93" s="51"/>
      <c r="N93" s="51"/>
      <c r="O93" s="51"/>
      <c r="P93" s="51"/>
      <c r="Q93" s="51"/>
      <c r="T93" s="2"/>
    </row>
    <row r="94" spans="1:20" x14ac:dyDescent="0.25">
      <c r="A94" s="2"/>
      <c r="C94" s="49"/>
      <c r="D94" s="50"/>
      <c r="E94" s="50"/>
      <c r="F94" s="50"/>
      <c r="G94" s="50"/>
      <c r="H94" s="51"/>
      <c r="I94" s="51"/>
      <c r="J94" s="51"/>
      <c r="K94" s="51"/>
      <c r="L94" s="51"/>
      <c r="M94" s="51"/>
      <c r="N94" s="51"/>
      <c r="O94" s="51"/>
      <c r="P94" s="51"/>
      <c r="Q94" s="51"/>
      <c r="T94" s="2"/>
    </row>
    <row r="95" spans="1:20" x14ac:dyDescent="0.25">
      <c r="A95" s="2"/>
      <c r="C95" s="49"/>
      <c r="D95" s="50"/>
      <c r="E95" s="50"/>
      <c r="F95" s="50"/>
      <c r="G95" s="50"/>
      <c r="H95" s="51"/>
      <c r="I95" s="51"/>
      <c r="J95" s="51"/>
      <c r="K95" s="51"/>
      <c r="L95" s="51"/>
      <c r="M95" s="51"/>
      <c r="N95" s="51"/>
      <c r="O95" s="51"/>
      <c r="P95" s="51"/>
      <c r="Q95" s="51"/>
      <c r="T95" s="2"/>
    </row>
    <row r="96" spans="1:20" x14ac:dyDescent="0.25">
      <c r="A96" s="2"/>
      <c r="C96" s="49"/>
      <c r="D96" s="50"/>
      <c r="E96" s="50"/>
      <c r="F96" s="50"/>
      <c r="G96" s="50"/>
      <c r="H96" s="51"/>
      <c r="I96" s="51"/>
      <c r="J96" s="51"/>
      <c r="K96" s="51"/>
      <c r="L96" s="51"/>
      <c r="M96" s="51"/>
      <c r="N96" s="51"/>
      <c r="O96" s="51"/>
      <c r="P96" s="51"/>
      <c r="Q96" s="51"/>
      <c r="T96" s="2"/>
    </row>
    <row r="97" spans="1:20" x14ac:dyDescent="0.25">
      <c r="A97" s="2"/>
      <c r="C97" s="49"/>
      <c r="D97" s="50"/>
      <c r="E97" s="50"/>
      <c r="F97" s="50"/>
      <c r="G97" s="50"/>
      <c r="H97" s="51"/>
      <c r="I97" s="51"/>
      <c r="J97" s="51"/>
      <c r="K97" s="51"/>
      <c r="L97" s="51"/>
      <c r="M97" s="51"/>
      <c r="N97" s="51"/>
      <c r="O97" s="51"/>
      <c r="P97" s="51"/>
      <c r="Q97" s="51"/>
      <c r="T97" s="2"/>
    </row>
    <row r="98" spans="1:20" x14ac:dyDescent="0.25">
      <c r="A98" s="2"/>
      <c r="C98" s="49"/>
      <c r="D98" s="50"/>
      <c r="E98" s="50"/>
      <c r="F98" s="50"/>
      <c r="G98" s="50"/>
      <c r="H98" s="51"/>
      <c r="I98" s="51"/>
      <c r="J98" s="51"/>
      <c r="K98" s="51"/>
      <c r="L98" s="51"/>
      <c r="M98" s="51"/>
      <c r="N98" s="51"/>
      <c r="O98" s="51"/>
      <c r="P98" s="51"/>
      <c r="Q98" s="51"/>
      <c r="T98" s="2"/>
    </row>
    <row r="99" spans="1:20" x14ac:dyDescent="0.25">
      <c r="A99" s="2"/>
      <c r="C99" s="49"/>
      <c r="D99" s="50"/>
      <c r="E99" s="50"/>
      <c r="F99" s="50"/>
      <c r="G99" s="50"/>
      <c r="H99" s="51"/>
      <c r="I99" s="51"/>
      <c r="J99" s="51"/>
      <c r="K99" s="51"/>
      <c r="L99" s="51"/>
      <c r="M99" s="51"/>
      <c r="N99" s="51"/>
      <c r="O99" s="51"/>
      <c r="P99" s="51"/>
      <c r="Q99" s="51"/>
      <c r="T99" s="2"/>
    </row>
    <row r="100" spans="1:20" x14ac:dyDescent="0.25">
      <c r="A100" s="2"/>
      <c r="C100" s="49"/>
      <c r="D100" s="50"/>
      <c r="E100" s="50"/>
      <c r="F100" s="50"/>
      <c r="G100" s="50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T100" s="2"/>
    </row>
    <row r="101" spans="1:20" x14ac:dyDescent="0.25">
      <c r="A101" s="2"/>
      <c r="C101" s="49"/>
      <c r="D101" s="50"/>
      <c r="E101" s="50"/>
      <c r="F101" s="50"/>
      <c r="G101" s="50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T101" s="2"/>
    </row>
    <row r="102" spans="1:20" x14ac:dyDescent="0.25">
      <c r="A102" s="2"/>
      <c r="C102" s="49"/>
      <c r="D102" s="50"/>
      <c r="E102" s="50"/>
      <c r="F102" s="50"/>
      <c r="G102" s="50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T102" s="2"/>
    </row>
    <row r="103" spans="1:20" x14ac:dyDescent="0.25">
      <c r="A103" s="2"/>
      <c r="C103" s="49"/>
      <c r="D103" s="50"/>
      <c r="E103" s="50"/>
      <c r="F103" s="50"/>
      <c r="G103" s="50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T103" s="2"/>
    </row>
    <row r="104" spans="1:20" x14ac:dyDescent="0.25">
      <c r="A104" s="2"/>
      <c r="C104" s="49"/>
      <c r="D104" s="50"/>
      <c r="E104" s="50"/>
      <c r="F104" s="50"/>
      <c r="G104" s="50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T104" s="2"/>
    </row>
    <row r="105" spans="1:20" x14ac:dyDescent="0.25">
      <c r="A105" s="2"/>
      <c r="C105" s="49"/>
      <c r="D105" s="50"/>
      <c r="E105" s="50"/>
      <c r="F105" s="50"/>
      <c r="G105" s="50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T105" s="2"/>
    </row>
    <row r="106" spans="1:20" x14ac:dyDescent="0.25">
      <c r="A106" s="2"/>
      <c r="C106" s="49"/>
      <c r="D106" s="50"/>
      <c r="E106" s="50"/>
      <c r="F106" s="50"/>
      <c r="G106" s="50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T106" s="2"/>
    </row>
    <row r="107" spans="1:20" x14ac:dyDescent="0.25">
      <c r="A107" s="2"/>
      <c r="C107" s="49"/>
      <c r="D107" s="50"/>
      <c r="E107" s="50"/>
      <c r="F107" s="50"/>
      <c r="G107" s="50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T107" s="2"/>
    </row>
    <row r="108" spans="1:20" x14ac:dyDescent="0.25">
      <c r="A108" s="2"/>
      <c r="C108" s="49"/>
      <c r="D108" s="50"/>
      <c r="E108" s="50"/>
      <c r="F108" s="50"/>
      <c r="G108" s="50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T108" s="2"/>
    </row>
    <row r="109" spans="1:20" x14ac:dyDescent="0.25">
      <c r="A109" s="2"/>
      <c r="C109" s="49"/>
      <c r="D109" s="50"/>
      <c r="E109" s="50"/>
      <c r="F109" s="50"/>
      <c r="G109" s="50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T109" s="2"/>
    </row>
    <row r="110" spans="1:20" x14ac:dyDescent="0.25">
      <c r="A110" s="2"/>
      <c r="C110" s="49"/>
      <c r="D110" s="50"/>
      <c r="E110" s="50"/>
      <c r="F110" s="50"/>
      <c r="G110" s="50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T110" s="2"/>
    </row>
    <row r="111" spans="1:20" x14ac:dyDescent="0.25">
      <c r="A111" s="2"/>
      <c r="C111" s="49"/>
      <c r="D111" s="50"/>
      <c r="E111" s="50"/>
      <c r="F111" s="50"/>
      <c r="G111" s="50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T111" s="2"/>
    </row>
    <row r="112" spans="1:20" x14ac:dyDescent="0.25">
      <c r="A112" s="2"/>
      <c r="C112" s="49"/>
      <c r="D112" s="50"/>
      <c r="E112" s="50"/>
      <c r="F112" s="50"/>
      <c r="G112" s="50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T112" s="2"/>
    </row>
    <row r="113" spans="1:20" x14ac:dyDescent="0.25">
      <c r="A113" s="2"/>
      <c r="C113" s="49"/>
      <c r="D113" s="50"/>
      <c r="E113" s="50"/>
      <c r="F113" s="50"/>
      <c r="G113" s="50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T113" s="2"/>
    </row>
    <row r="114" spans="1:20" x14ac:dyDescent="0.25">
      <c r="A114" s="2"/>
      <c r="C114" s="49"/>
      <c r="D114" s="50"/>
      <c r="E114" s="50"/>
      <c r="F114" s="50"/>
      <c r="G114" s="50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T114" s="2"/>
    </row>
    <row r="115" spans="1:20" x14ac:dyDescent="0.25">
      <c r="A115" s="2"/>
      <c r="C115" s="49"/>
      <c r="D115" s="50"/>
      <c r="E115" s="50"/>
      <c r="F115" s="50"/>
      <c r="G115" s="50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T115" s="2"/>
    </row>
    <row r="116" spans="1:20" x14ac:dyDescent="0.25">
      <c r="A116" s="2"/>
      <c r="C116" s="49"/>
      <c r="D116" s="50"/>
      <c r="E116" s="50"/>
      <c r="F116" s="50"/>
      <c r="G116" s="50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T116" s="2"/>
    </row>
    <row r="117" spans="1:20" x14ac:dyDescent="0.25">
      <c r="A117" s="2"/>
      <c r="C117" s="49"/>
      <c r="D117" s="50"/>
      <c r="E117" s="50"/>
      <c r="F117" s="50"/>
      <c r="G117" s="50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T117" s="2"/>
    </row>
    <row r="118" spans="1:20" x14ac:dyDescent="0.25">
      <c r="A118" s="2"/>
      <c r="C118" s="49"/>
      <c r="D118" s="50"/>
      <c r="E118" s="50"/>
      <c r="F118" s="50"/>
      <c r="G118" s="50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T118" s="2"/>
    </row>
    <row r="119" spans="1:20" x14ac:dyDescent="0.25">
      <c r="A119" s="2"/>
      <c r="C119" s="49"/>
      <c r="D119" s="50"/>
      <c r="E119" s="50"/>
      <c r="F119" s="50"/>
      <c r="G119" s="50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T119" s="2"/>
    </row>
    <row r="120" spans="1:20" x14ac:dyDescent="0.25">
      <c r="A120" s="2"/>
      <c r="C120" s="49"/>
      <c r="D120" s="50"/>
      <c r="E120" s="50"/>
      <c r="F120" s="50"/>
      <c r="G120" s="50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T120" s="2"/>
    </row>
    <row r="121" spans="1:20" x14ac:dyDescent="0.25">
      <c r="A121" s="2"/>
      <c r="C121" s="49"/>
      <c r="D121" s="50"/>
      <c r="E121" s="50"/>
      <c r="F121" s="50"/>
      <c r="G121" s="50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T121" s="2"/>
    </row>
    <row r="122" spans="1:20" x14ac:dyDescent="0.25">
      <c r="A122" s="2"/>
      <c r="C122" s="49"/>
      <c r="D122" s="50"/>
      <c r="E122" s="50"/>
      <c r="F122" s="50"/>
      <c r="G122" s="50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T122" s="2"/>
    </row>
    <row r="123" spans="1:20" x14ac:dyDescent="0.25">
      <c r="A123" s="2"/>
      <c r="C123" s="49"/>
      <c r="D123" s="50"/>
      <c r="E123" s="50"/>
      <c r="F123" s="50"/>
      <c r="G123" s="50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T123" s="2"/>
    </row>
    <row r="124" spans="1:20" x14ac:dyDescent="0.25">
      <c r="A124" s="2"/>
      <c r="C124" s="49"/>
      <c r="D124" s="50"/>
      <c r="E124" s="50"/>
      <c r="F124" s="50"/>
      <c r="G124" s="50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T124" s="2"/>
    </row>
    <row r="125" spans="1:20" x14ac:dyDescent="0.25">
      <c r="A125" s="2"/>
      <c r="C125" s="49"/>
      <c r="D125" s="50"/>
      <c r="E125" s="50"/>
      <c r="F125" s="50"/>
      <c r="G125" s="50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T125" s="2"/>
    </row>
    <row r="126" spans="1:20" x14ac:dyDescent="0.25">
      <c r="A126" s="2"/>
      <c r="C126" s="49"/>
      <c r="D126" s="50"/>
      <c r="E126" s="50"/>
      <c r="F126" s="50"/>
      <c r="G126" s="50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T126" s="2"/>
    </row>
    <row r="127" spans="1:20" x14ac:dyDescent="0.25">
      <c r="A127" s="2"/>
      <c r="C127" s="49"/>
      <c r="D127" s="50"/>
      <c r="E127" s="50"/>
      <c r="F127" s="50"/>
      <c r="G127" s="50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T127" s="2"/>
    </row>
    <row r="128" spans="1:20" x14ac:dyDescent="0.25">
      <c r="A128" s="2"/>
      <c r="C128" s="49"/>
      <c r="D128" s="50"/>
      <c r="E128" s="50"/>
      <c r="F128" s="50"/>
      <c r="G128" s="50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T128" s="2"/>
    </row>
    <row r="129" spans="1:20" x14ac:dyDescent="0.25">
      <c r="A129" s="2"/>
      <c r="C129" s="49"/>
      <c r="D129" s="50"/>
      <c r="E129" s="50"/>
      <c r="F129" s="50"/>
      <c r="G129" s="50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T129" s="2"/>
    </row>
    <row r="130" spans="1:20" x14ac:dyDescent="0.25">
      <c r="A130" s="2"/>
      <c r="C130" s="49"/>
      <c r="D130" s="50"/>
      <c r="E130" s="50"/>
      <c r="F130" s="50"/>
      <c r="G130" s="50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T130" s="2"/>
    </row>
    <row r="131" spans="1:20" x14ac:dyDescent="0.25">
      <c r="A131" s="2"/>
      <c r="C131" s="49"/>
      <c r="D131" s="50"/>
      <c r="E131" s="50"/>
      <c r="F131" s="50"/>
      <c r="G131" s="50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T131" s="2"/>
    </row>
    <row r="132" spans="1:20" x14ac:dyDescent="0.25">
      <c r="A132" s="2"/>
      <c r="C132" s="49"/>
      <c r="D132" s="50"/>
      <c r="E132" s="50"/>
      <c r="F132" s="50"/>
      <c r="G132" s="50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T132" s="2"/>
    </row>
    <row r="133" spans="1:20" x14ac:dyDescent="0.25">
      <c r="A133" s="2"/>
      <c r="C133" s="49"/>
      <c r="D133" s="50"/>
      <c r="E133" s="50"/>
      <c r="F133" s="50"/>
      <c r="G133" s="50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T133" s="2"/>
    </row>
    <row r="134" spans="1:20" x14ac:dyDescent="0.25">
      <c r="A134" s="2"/>
      <c r="C134" s="49"/>
      <c r="D134" s="50"/>
      <c r="E134" s="50"/>
      <c r="F134" s="50"/>
      <c r="G134" s="50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T134" s="2"/>
    </row>
    <row r="135" spans="1:20" x14ac:dyDescent="0.25">
      <c r="A135" s="2"/>
      <c r="C135" s="49"/>
      <c r="D135" s="50"/>
      <c r="E135" s="50"/>
      <c r="F135" s="50"/>
      <c r="G135" s="50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T135" s="2"/>
    </row>
    <row r="136" spans="1:20" x14ac:dyDescent="0.25">
      <c r="A136" s="2"/>
      <c r="C136" s="49"/>
      <c r="D136" s="50"/>
      <c r="E136" s="50"/>
      <c r="F136" s="50"/>
      <c r="G136" s="50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T136" s="2"/>
    </row>
    <row r="137" spans="1:20" x14ac:dyDescent="0.25">
      <c r="A137" s="2"/>
      <c r="C137" s="49"/>
      <c r="D137" s="50"/>
      <c r="E137" s="50"/>
      <c r="F137" s="50"/>
      <c r="G137" s="50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T137" s="2"/>
    </row>
    <row r="138" spans="1:20" x14ac:dyDescent="0.25">
      <c r="A138" s="2"/>
      <c r="C138" s="49"/>
      <c r="D138" s="50"/>
      <c r="E138" s="50"/>
      <c r="F138" s="50"/>
      <c r="G138" s="50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T138" s="2"/>
    </row>
    <row r="139" spans="1:20" x14ac:dyDescent="0.25">
      <c r="A139" s="2"/>
      <c r="C139" s="49"/>
      <c r="D139" s="50"/>
      <c r="E139" s="50"/>
      <c r="F139" s="50"/>
      <c r="G139" s="50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T139" s="2"/>
    </row>
    <row r="140" spans="1:20" x14ac:dyDescent="0.25">
      <c r="A140" s="2"/>
      <c r="C140" s="49"/>
      <c r="D140" s="50"/>
      <c r="E140" s="50"/>
      <c r="F140" s="50"/>
      <c r="G140" s="50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T140" s="2"/>
    </row>
    <row r="141" spans="1:20" x14ac:dyDescent="0.25">
      <c r="A141" s="2"/>
      <c r="C141" s="49"/>
      <c r="D141" s="50"/>
      <c r="E141" s="50"/>
      <c r="F141" s="50"/>
      <c r="G141" s="50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T141" s="2"/>
    </row>
    <row r="142" spans="1:20" x14ac:dyDescent="0.25">
      <c r="A142" s="2"/>
      <c r="C142" s="49"/>
      <c r="D142" s="50"/>
      <c r="E142" s="50"/>
      <c r="F142" s="50"/>
      <c r="G142" s="50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T142" s="2"/>
    </row>
    <row r="143" spans="1:20" x14ac:dyDescent="0.25">
      <c r="A143" s="2"/>
      <c r="C143" s="49"/>
      <c r="D143" s="50"/>
      <c r="E143" s="50"/>
      <c r="F143" s="50"/>
      <c r="G143" s="50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T143" s="2"/>
    </row>
    <row r="144" spans="1:20" x14ac:dyDescent="0.25">
      <c r="A144" s="2"/>
      <c r="C144" s="49"/>
      <c r="D144" s="50"/>
      <c r="E144" s="50"/>
      <c r="F144" s="50"/>
      <c r="G144" s="50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T144" s="2"/>
    </row>
    <row r="145" spans="1:20" x14ac:dyDescent="0.25">
      <c r="A145" s="2"/>
      <c r="C145" s="49"/>
      <c r="D145" s="50"/>
      <c r="E145" s="50"/>
      <c r="F145" s="50"/>
      <c r="G145" s="50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T145" s="2"/>
    </row>
    <row r="146" spans="1:20" x14ac:dyDescent="0.25">
      <c r="A146" s="2"/>
      <c r="C146" s="49"/>
      <c r="D146" s="50"/>
      <c r="E146" s="50"/>
      <c r="F146" s="50"/>
      <c r="G146" s="50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T146" s="2"/>
    </row>
    <row r="147" spans="1:20" x14ac:dyDescent="0.25">
      <c r="A147" s="2"/>
      <c r="C147" s="49"/>
      <c r="D147" s="50"/>
      <c r="E147" s="50"/>
      <c r="F147" s="50"/>
      <c r="G147" s="50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T147" s="2"/>
    </row>
    <row r="148" spans="1:20" x14ac:dyDescent="0.25">
      <c r="A148" s="2"/>
      <c r="C148" s="49"/>
      <c r="D148" s="50"/>
      <c r="E148" s="50"/>
      <c r="F148" s="50"/>
      <c r="G148" s="50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T148" s="2"/>
    </row>
    <row r="149" spans="1:20" x14ac:dyDescent="0.25">
      <c r="A149" s="2"/>
      <c r="C149" s="49"/>
      <c r="D149" s="50"/>
      <c r="E149" s="50"/>
      <c r="F149" s="50"/>
      <c r="G149" s="50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T149" s="2"/>
    </row>
    <row r="150" spans="1:20" x14ac:dyDescent="0.25">
      <c r="A150" s="2"/>
      <c r="C150" s="49"/>
      <c r="D150" s="50"/>
      <c r="E150" s="50"/>
      <c r="F150" s="50"/>
      <c r="G150" s="50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T150" s="2"/>
    </row>
    <row r="151" spans="1:20" x14ac:dyDescent="0.25">
      <c r="A151" s="2"/>
      <c r="C151" s="49"/>
      <c r="D151" s="50"/>
      <c r="E151" s="50"/>
      <c r="F151" s="50"/>
      <c r="G151" s="50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T151" s="2"/>
    </row>
    <row r="152" spans="1:20" x14ac:dyDescent="0.25">
      <c r="A152" s="2"/>
      <c r="C152" s="49"/>
      <c r="D152" s="50"/>
      <c r="E152" s="50"/>
      <c r="F152" s="50"/>
      <c r="G152" s="50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T152" s="2"/>
    </row>
    <row r="153" spans="1:20" x14ac:dyDescent="0.25">
      <c r="A153" s="2"/>
      <c r="C153" s="49"/>
      <c r="D153" s="50"/>
      <c r="E153" s="50"/>
      <c r="F153" s="50"/>
      <c r="G153" s="50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T153" s="2"/>
    </row>
    <row r="154" spans="1:20" x14ac:dyDescent="0.25">
      <c r="A154" s="2"/>
      <c r="C154" s="49"/>
      <c r="D154" s="50"/>
      <c r="E154" s="50"/>
      <c r="F154" s="50"/>
      <c r="G154" s="50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T154" s="2"/>
    </row>
    <row r="155" spans="1:20" x14ac:dyDescent="0.25">
      <c r="A155" s="2"/>
      <c r="C155" s="49"/>
      <c r="D155" s="50"/>
      <c r="E155" s="50"/>
      <c r="F155" s="50"/>
      <c r="G155" s="50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T155" s="2"/>
    </row>
    <row r="156" spans="1:20" x14ac:dyDescent="0.25">
      <c r="A156" s="2"/>
      <c r="C156" s="49"/>
      <c r="D156" s="50"/>
      <c r="E156" s="50"/>
      <c r="F156" s="50"/>
      <c r="G156" s="50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T156" s="2"/>
    </row>
    <row r="157" spans="1:20" x14ac:dyDescent="0.25">
      <c r="A157" s="2"/>
      <c r="C157" s="49"/>
      <c r="D157" s="50"/>
      <c r="E157" s="50"/>
      <c r="F157" s="50"/>
      <c r="G157" s="50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T157" s="2"/>
    </row>
    <row r="158" spans="1:20" x14ac:dyDescent="0.25">
      <c r="A158" s="2"/>
      <c r="C158" s="49"/>
      <c r="D158" s="50"/>
      <c r="E158" s="50"/>
      <c r="F158" s="50"/>
      <c r="G158" s="50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T158" s="2"/>
    </row>
    <row r="159" spans="1:20" x14ac:dyDescent="0.25">
      <c r="A159" s="2"/>
      <c r="C159" s="49"/>
      <c r="D159" s="50"/>
      <c r="E159" s="50"/>
      <c r="F159" s="50"/>
      <c r="G159" s="50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T159" s="2"/>
    </row>
    <row r="160" spans="1:20" x14ac:dyDescent="0.25">
      <c r="A160" s="2"/>
      <c r="C160" s="49"/>
      <c r="D160" s="50"/>
      <c r="E160" s="50"/>
      <c r="F160" s="50"/>
      <c r="G160" s="50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T160" s="2"/>
    </row>
    <row r="161" spans="1:20" x14ac:dyDescent="0.25">
      <c r="A161" s="2"/>
      <c r="C161" s="49"/>
      <c r="D161" s="50"/>
      <c r="E161" s="50"/>
      <c r="F161" s="50"/>
      <c r="G161" s="50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T161" s="2"/>
    </row>
    <row r="162" spans="1:20" x14ac:dyDescent="0.25">
      <c r="A162" s="2"/>
      <c r="C162" s="49"/>
      <c r="D162" s="50"/>
      <c r="E162" s="50"/>
      <c r="F162" s="50"/>
      <c r="G162" s="50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T162" s="2"/>
    </row>
    <row r="163" spans="1:20" x14ac:dyDescent="0.25">
      <c r="A163" s="2"/>
      <c r="C163" s="49"/>
      <c r="D163" s="50"/>
      <c r="E163" s="50"/>
      <c r="F163" s="50"/>
      <c r="G163" s="50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T163" s="2"/>
    </row>
    <row r="164" spans="1:20" x14ac:dyDescent="0.25">
      <c r="A164" s="2"/>
      <c r="C164" s="49"/>
      <c r="D164" s="50"/>
      <c r="E164" s="50"/>
      <c r="F164" s="50"/>
      <c r="G164" s="50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T164" s="2"/>
    </row>
    <row r="165" spans="1:20" x14ac:dyDescent="0.25">
      <c r="A165" s="2"/>
      <c r="C165" s="49"/>
      <c r="D165" s="50"/>
      <c r="E165" s="50"/>
      <c r="F165" s="50"/>
      <c r="G165" s="50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T165" s="2"/>
    </row>
    <row r="166" spans="1:20" x14ac:dyDescent="0.25">
      <c r="A166" s="2"/>
      <c r="C166" s="49"/>
      <c r="D166" s="50"/>
      <c r="E166" s="50"/>
      <c r="F166" s="50"/>
      <c r="G166" s="50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T166" s="2"/>
    </row>
    <row r="167" spans="1:20" x14ac:dyDescent="0.25">
      <c r="A167" s="2"/>
      <c r="C167" s="49"/>
      <c r="D167" s="50"/>
      <c r="E167" s="50"/>
      <c r="F167" s="50"/>
      <c r="G167" s="50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T167" s="2"/>
    </row>
    <row r="168" spans="1:20" x14ac:dyDescent="0.25">
      <c r="A168" s="2"/>
      <c r="C168" s="49"/>
      <c r="D168" s="50"/>
      <c r="E168" s="50"/>
      <c r="F168" s="50"/>
      <c r="G168" s="50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T168" s="2"/>
    </row>
    <row r="169" spans="1:20" x14ac:dyDescent="0.25">
      <c r="A169" s="2"/>
      <c r="C169" s="49"/>
      <c r="D169" s="50"/>
      <c r="E169" s="50"/>
      <c r="F169" s="50"/>
      <c r="G169" s="50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T169" s="2"/>
    </row>
    <row r="170" spans="1:20" x14ac:dyDescent="0.25">
      <c r="A170" s="2"/>
      <c r="C170" s="49"/>
      <c r="D170" s="50"/>
      <c r="E170" s="50"/>
      <c r="F170" s="50"/>
      <c r="G170" s="50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T170" s="2"/>
    </row>
    <row r="171" spans="1:20" x14ac:dyDescent="0.25">
      <c r="A171" s="2"/>
      <c r="C171" s="49"/>
      <c r="D171" s="50"/>
      <c r="E171" s="50"/>
      <c r="F171" s="50"/>
      <c r="G171" s="50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T171" s="2"/>
    </row>
    <row r="172" spans="1:20" x14ac:dyDescent="0.25">
      <c r="A172" s="2"/>
      <c r="C172" s="49"/>
      <c r="D172" s="50"/>
      <c r="E172" s="50"/>
      <c r="F172" s="50"/>
      <c r="G172" s="50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T172" s="2"/>
    </row>
    <row r="173" spans="1:20" x14ac:dyDescent="0.25">
      <c r="A173" s="2"/>
      <c r="C173" s="49"/>
      <c r="D173" s="50"/>
      <c r="E173" s="50"/>
      <c r="F173" s="50"/>
      <c r="G173" s="50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T173" s="2"/>
    </row>
    <row r="174" spans="1:20" x14ac:dyDescent="0.25">
      <c r="A174" s="2"/>
      <c r="C174" s="49"/>
      <c r="D174" s="50"/>
      <c r="E174" s="50"/>
      <c r="F174" s="50"/>
      <c r="G174" s="50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T174" s="2"/>
    </row>
    <row r="175" spans="1:20" x14ac:dyDescent="0.25">
      <c r="A175" s="2"/>
      <c r="C175" s="49"/>
      <c r="D175" s="50"/>
      <c r="E175" s="50"/>
      <c r="F175" s="50"/>
      <c r="G175" s="50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T175" s="2"/>
    </row>
    <row r="176" spans="1:20" x14ac:dyDescent="0.25">
      <c r="A176" s="2"/>
      <c r="C176" s="49"/>
      <c r="D176" s="50"/>
      <c r="E176" s="50"/>
      <c r="F176" s="50"/>
      <c r="G176" s="50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T176" s="2"/>
    </row>
    <row r="177" spans="1:20" x14ac:dyDescent="0.25">
      <c r="A177" s="2"/>
      <c r="C177" s="49"/>
      <c r="D177" s="50"/>
      <c r="E177" s="50"/>
      <c r="F177" s="50"/>
      <c r="G177" s="50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T177" s="2"/>
    </row>
    <row r="178" spans="1:20" x14ac:dyDescent="0.25">
      <c r="A178" s="2"/>
      <c r="C178" s="49"/>
      <c r="D178" s="50"/>
      <c r="E178" s="50"/>
      <c r="F178" s="50"/>
      <c r="G178" s="50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T178" s="2"/>
    </row>
    <row r="179" spans="1:20" x14ac:dyDescent="0.25">
      <c r="A179" s="2"/>
      <c r="C179" s="49"/>
      <c r="D179" s="50"/>
      <c r="E179" s="50"/>
      <c r="F179" s="50"/>
      <c r="G179" s="50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T179" s="2"/>
    </row>
    <row r="180" spans="1:20" x14ac:dyDescent="0.25">
      <c r="A180" s="2"/>
      <c r="C180" s="49"/>
      <c r="D180" s="50"/>
      <c r="E180" s="50"/>
      <c r="F180" s="50"/>
      <c r="G180" s="50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T180" s="2"/>
    </row>
    <row r="181" spans="1:20" x14ac:dyDescent="0.25">
      <c r="A181" s="2"/>
      <c r="C181" s="49"/>
      <c r="D181" s="50"/>
      <c r="E181" s="50"/>
      <c r="F181" s="50"/>
      <c r="G181" s="50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T181" s="2"/>
    </row>
    <row r="182" spans="1:20" x14ac:dyDescent="0.25">
      <c r="A182" s="2"/>
      <c r="C182" s="49"/>
      <c r="D182" s="50"/>
      <c r="E182" s="50"/>
      <c r="F182" s="50"/>
      <c r="G182" s="50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T182" s="2"/>
    </row>
    <row r="183" spans="1:20" x14ac:dyDescent="0.25">
      <c r="A183" s="2"/>
      <c r="C183" s="49"/>
      <c r="D183" s="50"/>
      <c r="E183" s="50"/>
      <c r="F183" s="50"/>
      <c r="G183" s="50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T183" s="2"/>
    </row>
    <row r="184" spans="1:20" x14ac:dyDescent="0.25">
      <c r="A184" s="2"/>
      <c r="C184" s="49"/>
      <c r="D184" s="50"/>
      <c r="E184" s="50"/>
      <c r="F184" s="50"/>
      <c r="G184" s="50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T184" s="2"/>
    </row>
    <row r="185" spans="1:20" x14ac:dyDescent="0.25">
      <c r="A185" s="2"/>
      <c r="C185" s="49"/>
      <c r="D185" s="50"/>
      <c r="E185" s="50"/>
      <c r="F185" s="50"/>
      <c r="G185" s="50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T185" s="2"/>
    </row>
    <row r="186" spans="1:20" x14ac:dyDescent="0.25">
      <c r="A186" s="2"/>
      <c r="C186" s="49"/>
      <c r="D186" s="50"/>
      <c r="E186" s="50"/>
      <c r="F186" s="50"/>
      <c r="G186" s="50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T186" s="2"/>
    </row>
    <row r="187" spans="1:20" x14ac:dyDescent="0.25">
      <c r="A187" s="2"/>
      <c r="C187" s="49"/>
      <c r="D187" s="50"/>
      <c r="E187" s="50"/>
      <c r="F187" s="50"/>
      <c r="G187" s="50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T187" s="2"/>
    </row>
    <row r="188" spans="1:20" x14ac:dyDescent="0.25">
      <c r="A188" s="2"/>
      <c r="C188" s="49"/>
      <c r="D188" s="50"/>
      <c r="E188" s="50"/>
      <c r="F188" s="50"/>
      <c r="G188" s="50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T188" s="2"/>
    </row>
    <row r="189" spans="1:20" x14ac:dyDescent="0.25">
      <c r="A189" s="2"/>
      <c r="C189" s="49"/>
      <c r="D189" s="50"/>
      <c r="E189" s="50"/>
      <c r="F189" s="50"/>
      <c r="G189" s="50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T189" s="2"/>
    </row>
    <row r="190" spans="1:20" x14ac:dyDescent="0.25">
      <c r="A190" s="2"/>
      <c r="C190" s="49"/>
      <c r="D190" s="50"/>
      <c r="E190" s="50"/>
      <c r="F190" s="50"/>
      <c r="G190" s="50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T190" s="2"/>
    </row>
    <row r="191" spans="1:20" x14ac:dyDescent="0.25">
      <c r="A191" s="2"/>
      <c r="C191" s="49"/>
      <c r="D191" s="50"/>
      <c r="E191" s="50"/>
      <c r="F191" s="50"/>
      <c r="G191" s="50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T191" s="2"/>
    </row>
    <row r="192" spans="1:20" x14ac:dyDescent="0.25">
      <c r="A192" s="2"/>
      <c r="C192" s="49"/>
      <c r="D192" s="50"/>
      <c r="E192" s="50"/>
      <c r="F192" s="50"/>
      <c r="G192" s="50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T192" s="2"/>
    </row>
    <row r="193" spans="1:20" x14ac:dyDescent="0.25">
      <c r="A193" s="2"/>
      <c r="C193" s="49"/>
      <c r="D193" s="50"/>
      <c r="E193" s="50"/>
      <c r="F193" s="50"/>
      <c r="G193" s="50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T193" s="2"/>
    </row>
    <row r="194" spans="1:20" x14ac:dyDescent="0.25">
      <c r="A194" s="2"/>
      <c r="C194" s="49"/>
      <c r="D194" s="50"/>
      <c r="E194" s="50"/>
      <c r="F194" s="50"/>
      <c r="G194" s="50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T194" s="2"/>
    </row>
    <row r="195" spans="1:20" x14ac:dyDescent="0.25">
      <c r="A195" s="2"/>
      <c r="C195" s="49"/>
      <c r="D195" s="50"/>
      <c r="E195" s="50"/>
      <c r="F195" s="50"/>
      <c r="G195" s="50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T195" s="2"/>
    </row>
    <row r="196" spans="1:20" x14ac:dyDescent="0.25">
      <c r="A196" s="2"/>
      <c r="C196" s="49"/>
      <c r="D196" s="50"/>
      <c r="E196" s="50"/>
      <c r="F196" s="50"/>
      <c r="G196" s="50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T196" s="2"/>
    </row>
    <row r="197" spans="1:20" x14ac:dyDescent="0.25">
      <c r="A197" s="2"/>
      <c r="C197" s="49"/>
      <c r="D197" s="50"/>
      <c r="E197" s="50"/>
      <c r="F197" s="50"/>
      <c r="G197" s="50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T197" s="2"/>
    </row>
    <row r="198" spans="1:20" x14ac:dyDescent="0.25">
      <c r="A198" s="2"/>
      <c r="C198" s="49"/>
      <c r="D198" s="50"/>
      <c r="E198" s="50"/>
      <c r="F198" s="50"/>
      <c r="G198" s="50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T198" s="2"/>
    </row>
    <row r="199" spans="1:20" x14ac:dyDescent="0.25">
      <c r="A199" s="2"/>
      <c r="C199" s="49"/>
      <c r="D199" s="50"/>
      <c r="E199" s="50"/>
      <c r="F199" s="50"/>
      <c r="G199" s="50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T199" s="2"/>
    </row>
    <row r="200" spans="1:20" x14ac:dyDescent="0.25">
      <c r="A200" s="2"/>
      <c r="C200" s="49"/>
      <c r="D200" s="50"/>
      <c r="E200" s="50"/>
      <c r="F200" s="50"/>
      <c r="G200" s="50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T200" s="2"/>
    </row>
    <row r="201" spans="1:20" x14ac:dyDescent="0.25">
      <c r="A201" s="2"/>
      <c r="C201" s="49"/>
      <c r="D201" s="50"/>
      <c r="E201" s="50"/>
      <c r="F201" s="50"/>
      <c r="G201" s="50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T201" s="2"/>
    </row>
    <row r="202" spans="1:20" x14ac:dyDescent="0.25">
      <c r="A202" s="2"/>
      <c r="C202" s="49"/>
      <c r="D202" s="50"/>
      <c r="E202" s="50"/>
      <c r="F202" s="50"/>
      <c r="G202" s="50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T202" s="2"/>
    </row>
    <row r="203" spans="1:20" x14ac:dyDescent="0.25">
      <c r="A203" s="2"/>
      <c r="C203" s="49"/>
      <c r="D203" s="50"/>
      <c r="E203" s="50"/>
      <c r="F203" s="50"/>
      <c r="G203" s="50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T203" s="2"/>
    </row>
    <row r="204" spans="1:20" x14ac:dyDescent="0.25">
      <c r="A204" s="2"/>
      <c r="C204" s="49"/>
      <c r="D204" s="50"/>
      <c r="E204" s="50"/>
      <c r="F204" s="50"/>
      <c r="G204" s="50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T204" s="2"/>
    </row>
    <row r="205" spans="1:20" x14ac:dyDescent="0.25">
      <c r="A205" s="2"/>
      <c r="C205" s="49"/>
      <c r="D205" s="50"/>
      <c r="E205" s="50"/>
      <c r="F205" s="50"/>
      <c r="G205" s="50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T205" s="2"/>
    </row>
    <row r="206" spans="1:20" x14ac:dyDescent="0.25">
      <c r="A206" s="2"/>
      <c r="C206" s="49"/>
      <c r="D206" s="50"/>
      <c r="E206" s="50"/>
      <c r="F206" s="50"/>
      <c r="G206" s="50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T206" s="2"/>
    </row>
    <row r="207" spans="1:20" x14ac:dyDescent="0.25">
      <c r="A207" s="2"/>
      <c r="C207" s="49"/>
      <c r="D207" s="50"/>
      <c r="E207" s="50"/>
      <c r="F207" s="50"/>
      <c r="G207" s="50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T207" s="2"/>
    </row>
    <row r="208" spans="1:20" x14ac:dyDescent="0.25">
      <c r="A208" s="2"/>
      <c r="C208" s="49"/>
      <c r="D208" s="50"/>
      <c r="E208" s="50"/>
      <c r="F208" s="50"/>
      <c r="G208" s="50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T208" s="2"/>
    </row>
    <row r="209" spans="1:20" x14ac:dyDescent="0.25">
      <c r="A209" s="2"/>
      <c r="C209" s="49"/>
      <c r="D209" s="50"/>
      <c r="E209" s="50"/>
      <c r="F209" s="50"/>
      <c r="G209" s="50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T209" s="2"/>
    </row>
    <row r="210" spans="1:20" x14ac:dyDescent="0.25">
      <c r="A210" s="2"/>
      <c r="C210" s="49"/>
      <c r="D210" s="50"/>
      <c r="E210" s="50"/>
      <c r="F210" s="50"/>
      <c r="G210" s="50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T210" s="2"/>
    </row>
    <row r="211" spans="1:20" x14ac:dyDescent="0.25">
      <c r="A211" s="2"/>
      <c r="C211" s="49"/>
      <c r="D211" s="50"/>
      <c r="E211" s="50"/>
      <c r="F211" s="50"/>
      <c r="G211" s="50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T211" s="2"/>
    </row>
    <row r="212" spans="1:20" x14ac:dyDescent="0.25">
      <c r="A212" s="2"/>
      <c r="C212" s="49"/>
      <c r="D212" s="50"/>
      <c r="E212" s="50"/>
      <c r="F212" s="50"/>
      <c r="G212" s="50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T212" s="2"/>
    </row>
    <row r="213" spans="1:20" x14ac:dyDescent="0.25">
      <c r="A213" s="2"/>
      <c r="C213" s="49"/>
      <c r="D213" s="50"/>
      <c r="E213" s="50"/>
      <c r="F213" s="50"/>
      <c r="G213" s="50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T213" s="2"/>
    </row>
    <row r="214" spans="1:20" x14ac:dyDescent="0.25">
      <c r="A214" s="2"/>
      <c r="C214" s="49"/>
      <c r="D214" s="50"/>
      <c r="E214" s="50"/>
      <c r="F214" s="50"/>
      <c r="G214" s="50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T214" s="2"/>
    </row>
    <row r="215" spans="1:20" x14ac:dyDescent="0.25">
      <c r="A215" s="2"/>
      <c r="C215" s="49"/>
      <c r="D215" s="50"/>
      <c r="E215" s="50"/>
      <c r="F215" s="50"/>
      <c r="G215" s="50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T215" s="2"/>
    </row>
    <row r="216" spans="1:20" x14ac:dyDescent="0.25">
      <c r="A216" s="2"/>
      <c r="C216" s="49"/>
      <c r="D216" s="50"/>
      <c r="E216" s="50"/>
      <c r="F216" s="50"/>
      <c r="G216" s="50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T216" s="2"/>
    </row>
    <row r="217" spans="1:20" x14ac:dyDescent="0.25">
      <c r="A217" s="2"/>
      <c r="C217" s="49"/>
      <c r="D217" s="50"/>
      <c r="E217" s="50"/>
      <c r="F217" s="50"/>
      <c r="G217" s="50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T217" s="2"/>
    </row>
    <row r="218" spans="1:20" x14ac:dyDescent="0.25">
      <c r="A218" s="2"/>
      <c r="C218" s="49"/>
      <c r="D218" s="50"/>
      <c r="E218" s="50"/>
      <c r="F218" s="50"/>
      <c r="G218" s="50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T218" s="2"/>
    </row>
    <row r="219" spans="1:20" x14ac:dyDescent="0.25">
      <c r="A219" s="2"/>
      <c r="C219" s="49"/>
      <c r="D219" s="50"/>
      <c r="E219" s="50"/>
      <c r="F219" s="50"/>
      <c r="G219" s="50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T219" s="2"/>
    </row>
    <row r="220" spans="1:20" x14ac:dyDescent="0.25">
      <c r="A220" s="2"/>
      <c r="C220" s="49"/>
      <c r="D220" s="50"/>
      <c r="E220" s="50"/>
      <c r="F220" s="50"/>
      <c r="G220" s="50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T220" s="2"/>
    </row>
    <row r="221" spans="1:20" x14ac:dyDescent="0.25">
      <c r="A221" s="2"/>
      <c r="C221" s="49"/>
      <c r="D221" s="50"/>
      <c r="E221" s="50"/>
      <c r="F221" s="50"/>
      <c r="G221" s="50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T221" s="2"/>
    </row>
    <row r="222" spans="1:20" x14ac:dyDescent="0.25">
      <c r="A222" s="2"/>
      <c r="C222" s="49"/>
      <c r="D222" s="50"/>
      <c r="E222" s="50"/>
      <c r="F222" s="50"/>
      <c r="G222" s="50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T222" s="2"/>
    </row>
    <row r="223" spans="1:20" x14ac:dyDescent="0.25">
      <c r="A223" s="2"/>
      <c r="C223" s="49"/>
      <c r="D223" s="50"/>
      <c r="E223" s="50"/>
      <c r="F223" s="50"/>
      <c r="G223" s="50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T223" s="2"/>
    </row>
    <row r="224" spans="1:20" x14ac:dyDescent="0.25">
      <c r="A224" s="2"/>
      <c r="C224" s="49"/>
      <c r="D224" s="50"/>
      <c r="E224" s="50"/>
      <c r="F224" s="50"/>
      <c r="G224" s="50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T224" s="2"/>
    </row>
    <row r="225" spans="1:20" x14ac:dyDescent="0.25">
      <c r="A225" s="2"/>
      <c r="C225" s="49"/>
      <c r="D225" s="50"/>
      <c r="E225" s="50"/>
      <c r="F225" s="50"/>
      <c r="G225" s="50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T225" s="2"/>
    </row>
    <row r="226" spans="1:20" x14ac:dyDescent="0.25">
      <c r="A226" s="2"/>
      <c r="C226" s="49"/>
      <c r="D226" s="50"/>
      <c r="E226" s="50"/>
      <c r="F226" s="50"/>
      <c r="G226" s="50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T226" s="2"/>
    </row>
    <row r="227" spans="1:20" x14ac:dyDescent="0.25">
      <c r="A227" s="2"/>
      <c r="C227" s="49"/>
      <c r="D227" s="50"/>
      <c r="E227" s="50"/>
      <c r="F227" s="50"/>
      <c r="G227" s="50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T227" s="2"/>
    </row>
    <row r="228" spans="1:20" x14ac:dyDescent="0.25">
      <c r="A228" s="2"/>
      <c r="C228" s="49"/>
      <c r="D228" s="50"/>
      <c r="E228" s="50"/>
      <c r="F228" s="50"/>
      <c r="G228" s="50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T228" s="2"/>
    </row>
    <row r="229" spans="1:20" x14ac:dyDescent="0.25">
      <c r="A229" s="2"/>
      <c r="C229" s="49"/>
      <c r="D229" s="50"/>
      <c r="E229" s="50"/>
      <c r="F229" s="50"/>
      <c r="G229" s="50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T229" s="2"/>
    </row>
    <row r="230" spans="1:20" x14ac:dyDescent="0.25">
      <c r="A230" s="2"/>
      <c r="C230" s="49"/>
      <c r="D230" s="50"/>
      <c r="E230" s="50"/>
      <c r="F230" s="50"/>
      <c r="G230" s="50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T230" s="2"/>
    </row>
    <row r="231" spans="1:20" x14ac:dyDescent="0.25">
      <c r="A231" s="2"/>
      <c r="C231" s="49"/>
      <c r="D231" s="50"/>
      <c r="E231" s="50"/>
      <c r="F231" s="50"/>
      <c r="G231" s="50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T231" s="2"/>
    </row>
    <row r="232" spans="1:20" x14ac:dyDescent="0.25">
      <c r="A232" s="2"/>
      <c r="C232" s="49"/>
      <c r="D232" s="50"/>
      <c r="E232" s="50"/>
      <c r="F232" s="50"/>
      <c r="G232" s="50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T232" s="2"/>
    </row>
    <row r="233" spans="1:20" x14ac:dyDescent="0.25">
      <c r="A233" s="2"/>
      <c r="C233" s="49"/>
      <c r="D233" s="50"/>
      <c r="E233" s="50"/>
      <c r="F233" s="50"/>
      <c r="G233" s="50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T233" s="2"/>
    </row>
    <row r="234" spans="1:20" x14ac:dyDescent="0.25">
      <c r="A234" s="2"/>
      <c r="C234" s="49"/>
      <c r="D234" s="50"/>
      <c r="E234" s="50"/>
      <c r="F234" s="50"/>
      <c r="G234" s="50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T234" s="2"/>
    </row>
    <row r="235" spans="1:20" x14ac:dyDescent="0.25">
      <c r="A235" s="2"/>
      <c r="C235" s="49"/>
      <c r="D235" s="50"/>
      <c r="E235" s="50"/>
      <c r="F235" s="50"/>
      <c r="G235" s="50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T235" s="2"/>
    </row>
    <row r="236" spans="1:20" x14ac:dyDescent="0.25">
      <c r="A236" s="2"/>
      <c r="C236" s="49"/>
      <c r="D236" s="50"/>
      <c r="E236" s="50"/>
      <c r="F236" s="50"/>
      <c r="G236" s="50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T236" s="2"/>
    </row>
    <row r="237" spans="1:20" x14ac:dyDescent="0.25">
      <c r="A237" s="2"/>
      <c r="C237" s="49"/>
      <c r="D237" s="50"/>
      <c r="E237" s="50"/>
      <c r="F237" s="50"/>
      <c r="G237" s="50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T237" s="2"/>
    </row>
    <row r="238" spans="1:20" x14ac:dyDescent="0.25">
      <c r="A238" s="2"/>
      <c r="C238" s="49"/>
      <c r="D238" s="50"/>
      <c r="E238" s="50"/>
      <c r="F238" s="50"/>
      <c r="G238" s="50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T238" s="2"/>
    </row>
    <row r="239" spans="1:20" x14ac:dyDescent="0.25">
      <c r="A239" s="2"/>
      <c r="C239" s="49"/>
      <c r="D239" s="50"/>
      <c r="E239" s="50"/>
      <c r="F239" s="50"/>
      <c r="G239" s="50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T239" s="2"/>
    </row>
    <row r="240" spans="1:20" x14ac:dyDescent="0.25">
      <c r="A240" s="2"/>
      <c r="C240" s="49"/>
      <c r="D240" s="50"/>
      <c r="E240" s="50"/>
      <c r="F240" s="50"/>
      <c r="G240" s="50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T240" s="2"/>
    </row>
    <row r="241" spans="1:20" x14ac:dyDescent="0.25">
      <c r="A241" s="2"/>
      <c r="C241" s="49"/>
      <c r="D241" s="50"/>
      <c r="E241" s="50"/>
      <c r="F241" s="50"/>
      <c r="G241" s="50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T241" s="2"/>
    </row>
    <row r="242" spans="1:20" x14ac:dyDescent="0.25">
      <c r="A242" s="2"/>
      <c r="C242" s="49"/>
      <c r="D242" s="50"/>
      <c r="E242" s="50"/>
      <c r="F242" s="50"/>
      <c r="G242" s="50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T242" s="2"/>
    </row>
    <row r="243" spans="1:20" x14ac:dyDescent="0.25">
      <c r="A243" s="2"/>
      <c r="C243" s="49"/>
      <c r="D243" s="50"/>
      <c r="E243" s="50"/>
      <c r="F243" s="50"/>
      <c r="G243" s="50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T243" s="2"/>
    </row>
    <row r="244" spans="1:20" x14ac:dyDescent="0.25">
      <c r="A244" s="2"/>
      <c r="C244" s="49"/>
      <c r="D244" s="50"/>
      <c r="E244" s="50"/>
      <c r="F244" s="50"/>
      <c r="G244" s="50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T244" s="2"/>
    </row>
    <row r="245" spans="1:20" x14ac:dyDescent="0.25">
      <c r="A245" s="2"/>
      <c r="C245" s="49"/>
      <c r="D245" s="50"/>
      <c r="E245" s="50"/>
      <c r="F245" s="50"/>
      <c r="G245" s="50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T245" s="2"/>
    </row>
    <row r="246" spans="1:20" x14ac:dyDescent="0.25">
      <c r="A246" s="2"/>
      <c r="C246" s="49"/>
      <c r="D246" s="50"/>
      <c r="E246" s="50"/>
      <c r="F246" s="50"/>
      <c r="G246" s="50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T246" s="2"/>
    </row>
    <row r="247" spans="1:20" x14ac:dyDescent="0.25">
      <c r="A247" s="2"/>
      <c r="C247" s="49"/>
      <c r="D247" s="50"/>
      <c r="E247" s="50"/>
      <c r="F247" s="50"/>
      <c r="G247" s="50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T247" s="2"/>
    </row>
    <row r="248" spans="1:20" x14ac:dyDescent="0.25">
      <c r="A248" s="2"/>
      <c r="C248" s="49"/>
      <c r="D248" s="50"/>
      <c r="E248" s="50"/>
      <c r="F248" s="50"/>
      <c r="G248" s="50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T248" s="2"/>
    </row>
    <row r="249" spans="1:20" x14ac:dyDescent="0.25">
      <c r="A249" s="2"/>
      <c r="C249" s="49"/>
      <c r="D249" s="50"/>
      <c r="E249" s="50"/>
      <c r="F249" s="50"/>
      <c r="G249" s="50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T249" s="2"/>
    </row>
    <row r="250" spans="1:20" x14ac:dyDescent="0.25">
      <c r="A250" s="2"/>
      <c r="C250" s="49"/>
      <c r="D250" s="50"/>
      <c r="E250" s="50"/>
      <c r="F250" s="50"/>
      <c r="G250" s="50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T250" s="2"/>
    </row>
    <row r="251" spans="1:20" x14ac:dyDescent="0.25">
      <c r="A251" s="2"/>
      <c r="C251" s="49"/>
      <c r="D251" s="50"/>
      <c r="E251" s="50"/>
      <c r="F251" s="50"/>
      <c r="G251" s="50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T251" s="2"/>
    </row>
    <row r="252" spans="1:20" x14ac:dyDescent="0.25">
      <c r="A252" s="2"/>
      <c r="C252" s="49"/>
      <c r="D252" s="50"/>
      <c r="E252" s="50"/>
      <c r="F252" s="50"/>
      <c r="G252" s="50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T252" s="2"/>
    </row>
    <row r="253" spans="1:20" x14ac:dyDescent="0.25">
      <c r="A253" s="2"/>
      <c r="C253" s="49"/>
      <c r="D253" s="50"/>
      <c r="E253" s="50"/>
      <c r="F253" s="50"/>
      <c r="G253" s="50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T253" s="2"/>
    </row>
    <row r="254" spans="1:20" x14ac:dyDescent="0.25">
      <c r="A254" s="2"/>
      <c r="C254" s="49"/>
      <c r="D254" s="50"/>
      <c r="E254" s="50"/>
      <c r="F254" s="50"/>
      <c r="G254" s="50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T254" s="2"/>
    </row>
    <row r="255" spans="1:20" x14ac:dyDescent="0.25">
      <c r="A255" s="2"/>
      <c r="C255" s="49"/>
      <c r="D255" s="50"/>
      <c r="E255" s="50"/>
      <c r="F255" s="50"/>
      <c r="G255" s="50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T255" s="2"/>
    </row>
    <row r="256" spans="1:20" x14ac:dyDescent="0.25">
      <c r="A256" s="2"/>
      <c r="C256" s="49"/>
      <c r="D256" s="50"/>
      <c r="E256" s="50"/>
      <c r="F256" s="50"/>
      <c r="G256" s="50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T256" s="2"/>
    </row>
    <row r="257" spans="1:20" x14ac:dyDescent="0.25">
      <c r="A257" s="2"/>
      <c r="C257" s="49"/>
      <c r="D257" s="50"/>
      <c r="E257" s="50"/>
      <c r="F257" s="50"/>
      <c r="G257" s="50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T257" s="2"/>
    </row>
    <row r="258" spans="1:20" x14ac:dyDescent="0.25">
      <c r="A258" s="2"/>
      <c r="C258" s="49"/>
      <c r="D258" s="50"/>
      <c r="E258" s="50"/>
      <c r="F258" s="50"/>
      <c r="G258" s="50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T258" s="2"/>
    </row>
    <row r="259" spans="1:20" x14ac:dyDescent="0.25">
      <c r="A259" s="2"/>
      <c r="C259" s="49"/>
      <c r="D259" s="50"/>
      <c r="E259" s="50"/>
      <c r="F259" s="50"/>
      <c r="G259" s="50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T259" s="2"/>
    </row>
    <row r="260" spans="1:20" x14ac:dyDescent="0.25">
      <c r="A260" s="2"/>
      <c r="C260" s="49"/>
      <c r="D260" s="50"/>
      <c r="E260" s="50"/>
      <c r="F260" s="50"/>
      <c r="G260" s="50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T260" s="2"/>
    </row>
    <row r="261" spans="1:20" x14ac:dyDescent="0.25">
      <c r="A261" s="2"/>
      <c r="C261" s="49"/>
      <c r="D261" s="50"/>
      <c r="E261" s="50"/>
      <c r="F261" s="50"/>
      <c r="G261" s="50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T261" s="2"/>
    </row>
    <row r="262" spans="1:20" x14ac:dyDescent="0.25">
      <c r="A262" s="2"/>
      <c r="C262" s="49"/>
      <c r="D262" s="50"/>
      <c r="E262" s="50"/>
      <c r="F262" s="50"/>
      <c r="G262" s="50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T262" s="2"/>
    </row>
    <row r="263" spans="1:20" x14ac:dyDescent="0.25">
      <c r="A263" s="2"/>
      <c r="C263" s="49"/>
      <c r="D263" s="50"/>
      <c r="E263" s="50"/>
      <c r="F263" s="50"/>
      <c r="G263" s="50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T263" s="2"/>
    </row>
    <row r="264" spans="1:20" x14ac:dyDescent="0.25">
      <c r="A264" s="2"/>
      <c r="C264" s="49"/>
      <c r="D264" s="50"/>
      <c r="E264" s="50"/>
      <c r="F264" s="50"/>
      <c r="G264" s="50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T264" s="2"/>
    </row>
    <row r="265" spans="1:20" x14ac:dyDescent="0.25">
      <c r="A265" s="2"/>
      <c r="C265" s="49"/>
      <c r="D265" s="50"/>
      <c r="E265" s="50"/>
      <c r="F265" s="50"/>
      <c r="G265" s="50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T265" s="2"/>
    </row>
    <row r="266" spans="1:20" x14ac:dyDescent="0.25">
      <c r="A266" s="2"/>
      <c r="C266" s="49"/>
      <c r="D266" s="50"/>
      <c r="E266" s="50"/>
      <c r="F266" s="50"/>
      <c r="G266" s="50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T266" s="2"/>
    </row>
    <row r="267" spans="1:20" x14ac:dyDescent="0.25">
      <c r="A267" s="2"/>
      <c r="C267" s="49"/>
      <c r="D267" s="50"/>
      <c r="E267" s="50"/>
      <c r="F267" s="50"/>
      <c r="G267" s="50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T267" s="2"/>
    </row>
    <row r="268" spans="1:20" x14ac:dyDescent="0.25">
      <c r="A268" s="2"/>
      <c r="C268" s="49"/>
      <c r="D268" s="50"/>
      <c r="E268" s="50"/>
      <c r="F268" s="50"/>
      <c r="G268" s="50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T268" s="2"/>
    </row>
    <row r="269" spans="1:20" x14ac:dyDescent="0.25">
      <c r="A269" s="2"/>
      <c r="C269" s="49"/>
      <c r="D269" s="50"/>
      <c r="E269" s="50"/>
      <c r="F269" s="50"/>
      <c r="G269" s="50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T269" s="2"/>
    </row>
    <row r="270" spans="1:20" x14ac:dyDescent="0.25">
      <c r="A270" s="2"/>
      <c r="C270" s="49"/>
      <c r="D270" s="50"/>
      <c r="E270" s="50"/>
      <c r="F270" s="50"/>
      <c r="G270" s="50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T270" s="2"/>
    </row>
    <row r="271" spans="1:20" x14ac:dyDescent="0.25">
      <c r="A271" s="2"/>
      <c r="C271" s="49"/>
      <c r="D271" s="50"/>
      <c r="E271" s="50"/>
      <c r="F271" s="50"/>
      <c r="G271" s="50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T271" s="2"/>
    </row>
    <row r="272" spans="1:20" x14ac:dyDescent="0.25">
      <c r="A272" s="2"/>
      <c r="C272" s="49"/>
      <c r="D272" s="50"/>
      <c r="E272" s="50"/>
      <c r="F272" s="50"/>
      <c r="G272" s="50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T272" s="2"/>
    </row>
    <row r="273" spans="1:20" x14ac:dyDescent="0.25">
      <c r="A273" s="2"/>
      <c r="C273" s="49"/>
      <c r="D273" s="50"/>
      <c r="E273" s="50"/>
      <c r="F273" s="50"/>
      <c r="G273" s="50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T273" s="2"/>
    </row>
    <row r="274" spans="1:20" x14ac:dyDescent="0.25">
      <c r="A274" s="2"/>
      <c r="C274" s="49"/>
      <c r="D274" s="50"/>
      <c r="E274" s="50"/>
      <c r="F274" s="50"/>
      <c r="G274" s="50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T274" s="2"/>
    </row>
    <row r="275" spans="1:20" x14ac:dyDescent="0.25">
      <c r="A275" s="2"/>
      <c r="C275" s="49"/>
      <c r="D275" s="50"/>
      <c r="E275" s="50"/>
      <c r="F275" s="50"/>
      <c r="G275" s="50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T275" s="2"/>
    </row>
    <row r="276" spans="1:20" x14ac:dyDescent="0.25">
      <c r="A276" s="2"/>
      <c r="C276" s="49"/>
      <c r="D276" s="50"/>
      <c r="E276" s="50"/>
      <c r="F276" s="50"/>
      <c r="G276" s="50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T276" s="2"/>
    </row>
    <row r="277" spans="1:20" x14ac:dyDescent="0.25">
      <c r="A277" s="2"/>
      <c r="C277" s="49"/>
      <c r="D277" s="50"/>
      <c r="E277" s="50"/>
      <c r="F277" s="50"/>
      <c r="G277" s="50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T277" s="2"/>
    </row>
    <row r="278" spans="1:20" x14ac:dyDescent="0.25">
      <c r="A278" s="2"/>
      <c r="C278" s="49"/>
      <c r="D278" s="50"/>
      <c r="E278" s="50"/>
      <c r="F278" s="50"/>
      <c r="G278" s="50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T278" s="2"/>
    </row>
    <row r="279" spans="1:20" x14ac:dyDescent="0.25">
      <c r="A279" s="2"/>
      <c r="C279" s="49"/>
      <c r="D279" s="50"/>
      <c r="E279" s="50"/>
      <c r="F279" s="50"/>
      <c r="G279" s="50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T279" s="2"/>
    </row>
    <row r="280" spans="1:20" x14ac:dyDescent="0.25">
      <c r="A280" s="2"/>
      <c r="C280" s="49"/>
      <c r="D280" s="50"/>
      <c r="E280" s="50"/>
      <c r="F280" s="50"/>
      <c r="G280" s="50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T280" s="2"/>
    </row>
    <row r="281" spans="1:20" x14ac:dyDescent="0.25">
      <c r="A281" s="2"/>
      <c r="C281" s="49"/>
      <c r="D281" s="50"/>
      <c r="E281" s="50"/>
      <c r="F281" s="50"/>
      <c r="G281" s="50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T281" s="2"/>
    </row>
    <row r="282" spans="1:20" x14ac:dyDescent="0.25">
      <c r="A282" s="2"/>
      <c r="C282" s="49"/>
      <c r="D282" s="50"/>
      <c r="E282" s="50"/>
      <c r="F282" s="50"/>
      <c r="G282" s="50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T282" s="2"/>
    </row>
    <row r="283" spans="1:20" x14ac:dyDescent="0.25">
      <c r="A283" s="2"/>
      <c r="C283" s="49"/>
      <c r="D283" s="50"/>
      <c r="E283" s="50"/>
      <c r="F283" s="50"/>
      <c r="G283" s="50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T283" s="2"/>
    </row>
    <row r="284" spans="1:20" x14ac:dyDescent="0.25">
      <c r="A284" s="2"/>
      <c r="C284" s="49"/>
      <c r="D284" s="50"/>
      <c r="E284" s="50"/>
      <c r="F284" s="50"/>
      <c r="G284" s="50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T284" s="2"/>
    </row>
    <row r="285" spans="1:20" x14ac:dyDescent="0.25">
      <c r="A285" s="2"/>
      <c r="C285" s="49"/>
      <c r="D285" s="50"/>
      <c r="E285" s="50"/>
      <c r="F285" s="50"/>
      <c r="G285" s="50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T285" s="2"/>
    </row>
    <row r="286" spans="1:20" x14ac:dyDescent="0.25">
      <c r="A286" s="2"/>
      <c r="C286" s="49"/>
      <c r="D286" s="50"/>
      <c r="E286" s="50"/>
      <c r="F286" s="50"/>
      <c r="G286" s="50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T286" s="2"/>
    </row>
    <row r="287" spans="1:20" x14ac:dyDescent="0.25">
      <c r="A287" s="2"/>
      <c r="C287" s="49"/>
      <c r="D287" s="50"/>
      <c r="E287" s="50"/>
      <c r="F287" s="50"/>
      <c r="G287" s="50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T287" s="2"/>
    </row>
    <row r="288" spans="1:20" x14ac:dyDescent="0.25">
      <c r="A288" s="2"/>
      <c r="C288" s="49"/>
      <c r="D288" s="50"/>
      <c r="E288" s="50"/>
      <c r="F288" s="50"/>
      <c r="G288" s="50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T288" s="2"/>
    </row>
    <row r="289" spans="1:20" x14ac:dyDescent="0.25">
      <c r="A289" s="2"/>
      <c r="C289" s="49"/>
      <c r="D289" s="50"/>
      <c r="E289" s="50"/>
      <c r="F289" s="50"/>
      <c r="G289" s="50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T289" s="2"/>
    </row>
    <row r="290" spans="1:20" x14ac:dyDescent="0.25">
      <c r="A290" s="2"/>
      <c r="C290" s="49"/>
      <c r="D290" s="50"/>
      <c r="E290" s="50"/>
      <c r="F290" s="50"/>
      <c r="G290" s="50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T290" s="2"/>
    </row>
    <row r="291" spans="1:20" x14ac:dyDescent="0.25">
      <c r="A291" s="2"/>
      <c r="C291" s="49"/>
      <c r="D291" s="50"/>
      <c r="E291" s="50"/>
      <c r="F291" s="50"/>
      <c r="G291" s="50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T291" s="2"/>
    </row>
    <row r="292" spans="1:20" x14ac:dyDescent="0.25">
      <c r="A292" s="2"/>
      <c r="C292" s="49"/>
      <c r="D292" s="50"/>
      <c r="E292" s="50"/>
      <c r="F292" s="50"/>
      <c r="G292" s="50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T292" s="2"/>
    </row>
    <row r="293" spans="1:20" x14ac:dyDescent="0.25">
      <c r="A293" s="2"/>
      <c r="C293" s="49"/>
      <c r="D293" s="50"/>
      <c r="E293" s="50"/>
      <c r="F293" s="50"/>
      <c r="G293" s="50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T293" s="2"/>
    </row>
    <row r="294" spans="1:20" x14ac:dyDescent="0.25">
      <c r="A294" s="2"/>
      <c r="C294" s="49"/>
      <c r="D294" s="50"/>
      <c r="E294" s="50"/>
      <c r="F294" s="50"/>
      <c r="G294" s="50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T294" s="2"/>
    </row>
    <row r="295" spans="1:20" x14ac:dyDescent="0.25">
      <c r="A295" s="2"/>
      <c r="C295" s="49"/>
      <c r="D295" s="50"/>
      <c r="E295" s="50"/>
      <c r="F295" s="50"/>
      <c r="G295" s="50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T295" s="2"/>
    </row>
    <row r="296" spans="1:20" x14ac:dyDescent="0.25">
      <c r="A296" s="2"/>
      <c r="C296" s="49"/>
      <c r="D296" s="50"/>
      <c r="E296" s="50"/>
      <c r="F296" s="50"/>
      <c r="G296" s="50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T296" s="2"/>
    </row>
    <row r="297" spans="1:20" x14ac:dyDescent="0.25">
      <c r="A297" s="2"/>
      <c r="C297" s="49"/>
      <c r="D297" s="50"/>
      <c r="E297" s="50"/>
      <c r="F297" s="50"/>
      <c r="G297" s="50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T297" s="2"/>
    </row>
    <row r="298" spans="1:20" x14ac:dyDescent="0.25">
      <c r="A298" s="2"/>
      <c r="C298" s="49"/>
      <c r="D298" s="50"/>
      <c r="E298" s="50"/>
      <c r="F298" s="50"/>
      <c r="G298" s="50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T298" s="2"/>
    </row>
    <row r="299" spans="1:20" x14ac:dyDescent="0.25">
      <c r="A299" s="2"/>
      <c r="C299" s="49"/>
      <c r="D299" s="50"/>
      <c r="E299" s="50"/>
      <c r="F299" s="50"/>
      <c r="G299" s="50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T299" s="2"/>
    </row>
    <row r="300" spans="1:20" x14ac:dyDescent="0.25">
      <c r="A300" s="2"/>
      <c r="C300" s="49"/>
      <c r="D300" s="50"/>
      <c r="E300" s="50"/>
      <c r="F300" s="50"/>
      <c r="G300" s="50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T300" s="2"/>
    </row>
    <row r="301" spans="1:20" x14ac:dyDescent="0.25">
      <c r="A301" s="2"/>
      <c r="C301" s="49"/>
      <c r="D301" s="50"/>
      <c r="E301" s="50"/>
      <c r="F301" s="50"/>
      <c r="G301" s="50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T301" s="2"/>
    </row>
    <row r="302" spans="1:20" x14ac:dyDescent="0.25">
      <c r="A302" s="2"/>
      <c r="C302" s="49"/>
      <c r="D302" s="50"/>
      <c r="E302" s="50"/>
      <c r="F302" s="50"/>
      <c r="G302" s="50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T302" s="2"/>
    </row>
    <row r="303" spans="1:20" x14ac:dyDescent="0.25">
      <c r="A303" s="2"/>
      <c r="C303" s="49"/>
      <c r="D303" s="50"/>
      <c r="E303" s="50"/>
      <c r="F303" s="50"/>
      <c r="G303" s="50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T303" s="2"/>
    </row>
    <row r="304" spans="1:20" x14ac:dyDescent="0.25">
      <c r="A304" s="2"/>
      <c r="C304" s="49"/>
      <c r="D304" s="50"/>
      <c r="E304" s="50"/>
      <c r="F304" s="50"/>
      <c r="G304" s="50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T304" s="2"/>
    </row>
    <row r="305" spans="1:20" x14ac:dyDescent="0.25">
      <c r="A305" s="2"/>
      <c r="C305" s="49"/>
      <c r="D305" s="50"/>
      <c r="E305" s="50"/>
      <c r="F305" s="50"/>
      <c r="G305" s="50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T305" s="2"/>
    </row>
    <row r="306" spans="1:20" x14ac:dyDescent="0.25">
      <c r="A306" s="2"/>
      <c r="C306" s="49"/>
      <c r="D306" s="50"/>
      <c r="E306" s="50"/>
      <c r="F306" s="50"/>
      <c r="G306" s="50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T306" s="2"/>
    </row>
    <row r="307" spans="1:20" x14ac:dyDescent="0.25">
      <c r="A307" s="2"/>
      <c r="C307" s="49"/>
      <c r="D307" s="50"/>
      <c r="E307" s="50"/>
      <c r="F307" s="50"/>
      <c r="G307" s="50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T307" s="2"/>
    </row>
    <row r="308" spans="1:20" x14ac:dyDescent="0.25">
      <c r="A308" s="2"/>
      <c r="C308" s="49"/>
      <c r="D308" s="50"/>
      <c r="E308" s="50"/>
      <c r="F308" s="50"/>
      <c r="G308" s="50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T308" s="2"/>
    </row>
    <row r="309" spans="1:20" x14ac:dyDescent="0.25">
      <c r="A309" s="2"/>
      <c r="C309" s="49"/>
      <c r="D309" s="50"/>
      <c r="E309" s="50"/>
      <c r="F309" s="50"/>
      <c r="G309" s="50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T309" s="2"/>
    </row>
    <row r="310" spans="1:20" x14ac:dyDescent="0.25">
      <c r="A310" s="2"/>
      <c r="C310" s="49"/>
      <c r="D310" s="50"/>
      <c r="E310" s="50"/>
      <c r="F310" s="50"/>
      <c r="G310" s="50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T310" s="2"/>
    </row>
    <row r="311" spans="1:20" x14ac:dyDescent="0.25">
      <c r="A311" s="2"/>
      <c r="C311" s="49"/>
      <c r="D311" s="50"/>
      <c r="E311" s="50"/>
      <c r="F311" s="50"/>
      <c r="G311" s="50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T311" s="2"/>
    </row>
    <row r="312" spans="1:20" x14ac:dyDescent="0.25">
      <c r="A312" s="2"/>
      <c r="C312" s="49"/>
      <c r="D312" s="50"/>
      <c r="E312" s="50"/>
      <c r="F312" s="50"/>
      <c r="G312" s="50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T312" s="2"/>
    </row>
    <row r="313" spans="1:20" x14ac:dyDescent="0.25">
      <c r="A313" s="2"/>
      <c r="C313" s="49"/>
      <c r="D313" s="50"/>
      <c r="E313" s="50"/>
      <c r="F313" s="50"/>
      <c r="G313" s="50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T313" s="2"/>
    </row>
    <row r="314" spans="1:20" x14ac:dyDescent="0.25">
      <c r="A314" s="2"/>
      <c r="C314" s="49"/>
      <c r="D314" s="50"/>
      <c r="E314" s="50"/>
      <c r="F314" s="50"/>
      <c r="G314" s="50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T314" s="2"/>
    </row>
    <row r="315" spans="1:20" x14ac:dyDescent="0.25">
      <c r="A315" s="2"/>
      <c r="C315" s="49"/>
      <c r="D315" s="50"/>
      <c r="E315" s="50"/>
      <c r="F315" s="50"/>
      <c r="G315" s="50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T315" s="2"/>
    </row>
    <row r="316" spans="1:20" x14ac:dyDescent="0.25">
      <c r="A316" s="2"/>
      <c r="C316" s="49"/>
      <c r="D316" s="50"/>
      <c r="E316" s="50"/>
      <c r="F316" s="50"/>
      <c r="G316" s="50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T316" s="2"/>
    </row>
    <row r="317" spans="1:20" x14ac:dyDescent="0.25">
      <c r="A317" s="2"/>
      <c r="C317" s="49"/>
      <c r="D317" s="50"/>
      <c r="E317" s="50"/>
      <c r="F317" s="50"/>
      <c r="G317" s="50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T317" s="2"/>
    </row>
    <row r="318" spans="1:20" x14ac:dyDescent="0.25">
      <c r="A318" s="2"/>
      <c r="C318" s="49"/>
      <c r="D318" s="50"/>
      <c r="E318" s="50"/>
      <c r="F318" s="50"/>
      <c r="G318" s="50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T318" s="2"/>
    </row>
    <row r="319" spans="1:20" x14ac:dyDescent="0.25">
      <c r="A319" s="2"/>
      <c r="C319" s="49"/>
      <c r="D319" s="50"/>
      <c r="E319" s="50"/>
      <c r="F319" s="50"/>
      <c r="G319" s="50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T319" s="2"/>
    </row>
    <row r="320" spans="1:20" x14ac:dyDescent="0.25">
      <c r="A320" s="2"/>
      <c r="C320" s="49"/>
      <c r="D320" s="50"/>
      <c r="E320" s="50"/>
      <c r="F320" s="50"/>
      <c r="G320" s="50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T320" s="2"/>
    </row>
    <row r="321" spans="1:20" x14ac:dyDescent="0.25">
      <c r="A321" s="2"/>
      <c r="C321" s="49"/>
      <c r="D321" s="50"/>
      <c r="E321" s="50"/>
      <c r="F321" s="50"/>
      <c r="G321" s="50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T321" s="2"/>
    </row>
    <row r="322" spans="1:20" x14ac:dyDescent="0.25">
      <c r="A322" s="2"/>
      <c r="C322" s="49"/>
      <c r="D322" s="50"/>
      <c r="E322" s="50"/>
      <c r="F322" s="50"/>
      <c r="G322" s="50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T322" s="2"/>
    </row>
    <row r="323" spans="1:20" x14ac:dyDescent="0.25">
      <c r="A323" s="2"/>
      <c r="C323" s="49"/>
      <c r="D323" s="50"/>
      <c r="E323" s="50"/>
      <c r="F323" s="50"/>
      <c r="G323" s="50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T323" s="2"/>
    </row>
    <row r="324" spans="1:20" x14ac:dyDescent="0.25">
      <c r="A324" s="2"/>
      <c r="C324" s="49"/>
      <c r="D324" s="50"/>
      <c r="E324" s="50"/>
      <c r="F324" s="50"/>
      <c r="G324" s="50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T324" s="2"/>
    </row>
    <row r="325" spans="1:20" x14ac:dyDescent="0.25">
      <c r="A325" s="2"/>
      <c r="C325" s="49"/>
      <c r="D325" s="50"/>
      <c r="E325" s="50"/>
      <c r="F325" s="50"/>
      <c r="G325" s="50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T325" s="2"/>
    </row>
    <row r="326" spans="1:20" x14ac:dyDescent="0.25">
      <c r="A326" s="2"/>
      <c r="C326" s="49"/>
      <c r="D326" s="50"/>
      <c r="E326" s="50"/>
      <c r="F326" s="50"/>
      <c r="G326" s="50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T326" s="2"/>
    </row>
    <row r="327" spans="1:20" x14ac:dyDescent="0.25">
      <c r="A327" s="2"/>
      <c r="C327" s="49"/>
      <c r="D327" s="50"/>
      <c r="E327" s="50"/>
      <c r="F327" s="50"/>
      <c r="G327" s="50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T327" s="2"/>
    </row>
    <row r="328" spans="1:20" x14ac:dyDescent="0.25">
      <c r="A328" s="2"/>
      <c r="C328" s="49"/>
      <c r="D328" s="50"/>
      <c r="E328" s="50"/>
      <c r="F328" s="50"/>
      <c r="G328" s="50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T328" s="2"/>
    </row>
    <row r="329" spans="1:20" x14ac:dyDescent="0.25">
      <c r="A329" s="2"/>
      <c r="C329" s="49"/>
      <c r="D329" s="50"/>
      <c r="E329" s="50"/>
      <c r="F329" s="50"/>
      <c r="G329" s="50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T329" s="2"/>
    </row>
    <row r="330" spans="1:20" x14ac:dyDescent="0.25">
      <c r="A330" s="2"/>
      <c r="C330" s="49"/>
      <c r="D330" s="50"/>
      <c r="E330" s="50"/>
      <c r="F330" s="50"/>
      <c r="G330" s="50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T330" s="2"/>
    </row>
    <row r="331" spans="1:20" x14ac:dyDescent="0.25">
      <c r="A331" s="2"/>
      <c r="C331" s="49"/>
      <c r="D331" s="50"/>
      <c r="E331" s="50"/>
      <c r="F331" s="50"/>
      <c r="G331" s="50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T331" s="2"/>
    </row>
    <row r="332" spans="1:20" x14ac:dyDescent="0.25">
      <c r="A332" s="2"/>
      <c r="C332" s="49"/>
      <c r="D332" s="50"/>
      <c r="E332" s="50"/>
      <c r="F332" s="50"/>
      <c r="G332" s="50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T332" s="2"/>
    </row>
    <row r="333" spans="1:20" x14ac:dyDescent="0.25">
      <c r="A333" s="2"/>
      <c r="C333" s="49"/>
      <c r="D333" s="50"/>
      <c r="E333" s="50"/>
      <c r="F333" s="50"/>
      <c r="G333" s="50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T333" s="2"/>
    </row>
    <row r="334" spans="1:20" x14ac:dyDescent="0.25">
      <c r="A334" s="2"/>
      <c r="C334" s="49"/>
      <c r="D334" s="50"/>
      <c r="E334" s="50"/>
      <c r="F334" s="50"/>
      <c r="G334" s="50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T334" s="2"/>
    </row>
    <row r="335" spans="1:20" x14ac:dyDescent="0.25">
      <c r="A335" s="2"/>
      <c r="C335" s="49"/>
      <c r="D335" s="50"/>
      <c r="E335" s="50"/>
      <c r="F335" s="50"/>
      <c r="G335" s="50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T335" s="2"/>
    </row>
    <row r="336" spans="1:20" x14ac:dyDescent="0.25">
      <c r="A336" s="2"/>
      <c r="C336" s="49"/>
      <c r="D336" s="50"/>
      <c r="E336" s="50"/>
      <c r="F336" s="50"/>
      <c r="G336" s="50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T336" s="2"/>
    </row>
    <row r="337" spans="1:20" x14ac:dyDescent="0.25">
      <c r="A337" s="2"/>
      <c r="C337" s="49"/>
      <c r="D337" s="50"/>
      <c r="E337" s="50"/>
      <c r="F337" s="50"/>
      <c r="G337" s="50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T337" s="2"/>
    </row>
    <row r="338" spans="1:20" x14ac:dyDescent="0.25">
      <c r="A338" s="2"/>
      <c r="C338" s="49"/>
      <c r="D338" s="50"/>
      <c r="E338" s="50"/>
      <c r="F338" s="50"/>
      <c r="G338" s="50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T338" s="2"/>
    </row>
    <row r="339" spans="1:20" x14ac:dyDescent="0.25">
      <c r="A339" s="2"/>
      <c r="C339" s="49"/>
      <c r="D339" s="50"/>
      <c r="E339" s="50"/>
      <c r="F339" s="50"/>
      <c r="G339" s="50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T339" s="2"/>
    </row>
    <row r="340" spans="1:20" x14ac:dyDescent="0.25">
      <c r="A340" s="2"/>
      <c r="C340" s="49"/>
      <c r="D340" s="50"/>
      <c r="E340" s="50"/>
      <c r="F340" s="50"/>
      <c r="G340" s="50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T340" s="2"/>
    </row>
    <row r="341" spans="1:20" x14ac:dyDescent="0.25">
      <c r="A341" s="2"/>
      <c r="C341" s="49"/>
      <c r="D341" s="50"/>
      <c r="E341" s="50"/>
      <c r="F341" s="50"/>
      <c r="G341" s="50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T341" s="2"/>
    </row>
    <row r="342" spans="1:20" x14ac:dyDescent="0.25">
      <c r="A342" s="2"/>
      <c r="C342" s="49"/>
      <c r="D342" s="50"/>
      <c r="E342" s="50"/>
      <c r="F342" s="50"/>
      <c r="G342" s="50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T342" s="2"/>
    </row>
    <row r="343" spans="1:20" x14ac:dyDescent="0.25">
      <c r="A343" s="2"/>
      <c r="C343" s="49"/>
      <c r="D343" s="50"/>
      <c r="E343" s="50"/>
      <c r="F343" s="50"/>
      <c r="G343" s="50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T343" s="2"/>
    </row>
    <row r="344" spans="1:20" x14ac:dyDescent="0.25">
      <c r="A344" s="2"/>
      <c r="C344" s="49"/>
      <c r="D344" s="50"/>
      <c r="E344" s="50"/>
      <c r="F344" s="50"/>
      <c r="G344" s="50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T344" s="2"/>
    </row>
    <row r="345" spans="1:20" x14ac:dyDescent="0.25">
      <c r="A345" s="2"/>
      <c r="C345" s="49"/>
      <c r="D345" s="50"/>
      <c r="E345" s="50"/>
      <c r="F345" s="50"/>
      <c r="G345" s="50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T345" s="2"/>
    </row>
    <row r="346" spans="1:20" x14ac:dyDescent="0.25">
      <c r="A346" s="2"/>
      <c r="C346" s="49"/>
      <c r="D346" s="50"/>
      <c r="E346" s="50"/>
      <c r="F346" s="50"/>
      <c r="G346" s="50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T346" s="2"/>
    </row>
    <row r="347" spans="1:20" x14ac:dyDescent="0.25">
      <c r="A347" s="2"/>
      <c r="C347" s="49"/>
      <c r="D347" s="50"/>
      <c r="E347" s="50"/>
      <c r="F347" s="50"/>
      <c r="G347" s="50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T347" s="2"/>
    </row>
    <row r="348" spans="1:20" x14ac:dyDescent="0.25">
      <c r="A348" s="2"/>
      <c r="C348" s="49"/>
      <c r="D348" s="50"/>
      <c r="E348" s="50"/>
      <c r="F348" s="50"/>
      <c r="G348" s="50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T348" s="2"/>
    </row>
    <row r="349" spans="1:20" x14ac:dyDescent="0.25">
      <c r="A349" s="2"/>
      <c r="C349" s="49"/>
      <c r="D349" s="50"/>
      <c r="E349" s="50"/>
      <c r="F349" s="50"/>
      <c r="G349" s="50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T349" s="2"/>
    </row>
    <row r="350" spans="1:20" x14ac:dyDescent="0.25">
      <c r="A350" s="2"/>
      <c r="C350" s="49"/>
      <c r="D350" s="50"/>
      <c r="E350" s="50"/>
      <c r="F350" s="50"/>
      <c r="G350" s="50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T350" s="2"/>
    </row>
    <row r="351" spans="1:20" x14ac:dyDescent="0.25">
      <c r="A351" s="2"/>
      <c r="C351" s="49"/>
      <c r="D351" s="50"/>
      <c r="E351" s="50"/>
      <c r="F351" s="50"/>
      <c r="G351" s="50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T351" s="2"/>
    </row>
    <row r="352" spans="1:20" x14ac:dyDescent="0.25">
      <c r="A352" s="2"/>
      <c r="C352" s="49"/>
      <c r="D352" s="50"/>
      <c r="E352" s="50"/>
      <c r="F352" s="50"/>
      <c r="G352" s="50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T352" s="2"/>
    </row>
    <row r="353" spans="1:20" x14ac:dyDescent="0.25">
      <c r="A353" s="2"/>
      <c r="C353" s="49"/>
      <c r="D353" s="50"/>
      <c r="E353" s="50"/>
      <c r="F353" s="50"/>
      <c r="G353" s="50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T353" s="2"/>
    </row>
    <row r="354" spans="1:20" x14ac:dyDescent="0.25">
      <c r="A354" s="2"/>
      <c r="C354" s="49"/>
      <c r="D354" s="50"/>
      <c r="E354" s="50"/>
      <c r="F354" s="50"/>
      <c r="G354" s="50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T354" s="2"/>
    </row>
    <row r="355" spans="1:20" x14ac:dyDescent="0.25">
      <c r="A355" s="2"/>
      <c r="C355" s="49"/>
      <c r="D355" s="50"/>
      <c r="E355" s="50"/>
      <c r="F355" s="50"/>
      <c r="G355" s="50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T355" s="2"/>
    </row>
    <row r="356" spans="1:20" x14ac:dyDescent="0.25">
      <c r="A356" s="2"/>
      <c r="C356" s="49"/>
      <c r="D356" s="50"/>
      <c r="E356" s="50"/>
      <c r="F356" s="50"/>
      <c r="G356" s="50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T356" s="2"/>
    </row>
    <row r="357" spans="1:20" x14ac:dyDescent="0.25">
      <c r="A357" s="2"/>
      <c r="C357" s="49"/>
      <c r="D357" s="50"/>
      <c r="E357" s="50"/>
      <c r="F357" s="50"/>
      <c r="G357" s="50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T357" s="2"/>
    </row>
    <row r="358" spans="1:20" x14ac:dyDescent="0.25">
      <c r="A358" s="2"/>
      <c r="C358" s="49"/>
      <c r="D358" s="50"/>
      <c r="E358" s="50"/>
      <c r="F358" s="50"/>
      <c r="G358" s="50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T358" s="2"/>
    </row>
    <row r="359" spans="1:20" x14ac:dyDescent="0.25">
      <c r="A359" s="2"/>
      <c r="C359" s="49"/>
      <c r="D359" s="50"/>
      <c r="E359" s="50"/>
      <c r="F359" s="50"/>
      <c r="G359" s="50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T359" s="2"/>
    </row>
    <row r="360" spans="1:20" x14ac:dyDescent="0.25">
      <c r="A360" s="2"/>
      <c r="C360" s="49"/>
      <c r="D360" s="50"/>
      <c r="E360" s="50"/>
      <c r="F360" s="50"/>
      <c r="G360" s="50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T360" s="2"/>
    </row>
    <row r="361" spans="1:20" x14ac:dyDescent="0.25">
      <c r="A361" s="2"/>
      <c r="C361" s="49"/>
      <c r="D361" s="50"/>
      <c r="E361" s="50"/>
      <c r="F361" s="50"/>
      <c r="G361" s="50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T361" s="2"/>
    </row>
    <row r="362" spans="1:20" x14ac:dyDescent="0.25">
      <c r="A362" s="2"/>
      <c r="C362" s="49"/>
      <c r="D362" s="50"/>
      <c r="E362" s="50"/>
      <c r="F362" s="50"/>
      <c r="G362" s="50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T362" s="2"/>
    </row>
    <row r="363" spans="1:20" x14ac:dyDescent="0.25">
      <c r="A363" s="2"/>
      <c r="C363" s="49"/>
      <c r="D363" s="50"/>
      <c r="E363" s="50"/>
      <c r="F363" s="50"/>
      <c r="G363" s="50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T363" s="2"/>
    </row>
    <row r="364" spans="1:20" x14ac:dyDescent="0.25">
      <c r="A364" s="2"/>
      <c r="C364" s="49"/>
      <c r="D364" s="50"/>
      <c r="E364" s="50"/>
      <c r="F364" s="50"/>
      <c r="G364" s="50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T364" s="2"/>
    </row>
    <row r="365" spans="1:20" x14ac:dyDescent="0.25">
      <c r="A365" s="2"/>
      <c r="C365" s="49"/>
      <c r="D365" s="50"/>
      <c r="E365" s="50"/>
      <c r="F365" s="50"/>
      <c r="G365" s="50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T365" s="2"/>
    </row>
    <row r="366" spans="1:20" x14ac:dyDescent="0.25">
      <c r="A366" s="2"/>
      <c r="C366" s="49"/>
      <c r="D366" s="50"/>
      <c r="E366" s="50"/>
      <c r="F366" s="50"/>
      <c r="G366" s="50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T366" s="2"/>
    </row>
    <row r="367" spans="1:20" x14ac:dyDescent="0.25">
      <c r="A367" s="2"/>
      <c r="C367" s="49"/>
      <c r="D367" s="50"/>
      <c r="E367" s="50"/>
      <c r="F367" s="50"/>
      <c r="G367" s="50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T367" s="2"/>
    </row>
    <row r="368" spans="1:20" x14ac:dyDescent="0.25">
      <c r="A368" s="2"/>
      <c r="C368" s="49"/>
      <c r="D368" s="50"/>
      <c r="E368" s="50"/>
      <c r="F368" s="50"/>
      <c r="G368" s="50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T368" s="2"/>
    </row>
    <row r="369" spans="1:20" x14ac:dyDescent="0.25">
      <c r="A369" s="2"/>
      <c r="C369" s="49"/>
      <c r="D369" s="50"/>
      <c r="E369" s="50"/>
      <c r="F369" s="50"/>
      <c r="G369" s="50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T369" s="2"/>
    </row>
    <row r="370" spans="1:20" x14ac:dyDescent="0.25">
      <c r="A370" s="2"/>
      <c r="C370" s="49"/>
      <c r="D370" s="50"/>
      <c r="E370" s="50"/>
      <c r="F370" s="50"/>
      <c r="G370" s="50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T370" s="2"/>
    </row>
    <row r="371" spans="1:20" x14ac:dyDescent="0.25">
      <c r="A371" s="2"/>
      <c r="C371" s="49"/>
      <c r="D371" s="50"/>
      <c r="E371" s="50"/>
      <c r="F371" s="50"/>
      <c r="G371" s="50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T371" s="2"/>
    </row>
    <row r="372" spans="1:20" x14ac:dyDescent="0.25">
      <c r="A372" s="2"/>
      <c r="C372" s="49"/>
      <c r="D372" s="50"/>
      <c r="E372" s="50"/>
      <c r="F372" s="50"/>
      <c r="G372" s="50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T372" s="2"/>
    </row>
    <row r="373" spans="1:20" x14ac:dyDescent="0.25">
      <c r="A373" s="2"/>
      <c r="C373" s="49"/>
      <c r="D373" s="50"/>
      <c r="E373" s="50"/>
      <c r="F373" s="50"/>
      <c r="G373" s="50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T373" s="2"/>
    </row>
    <row r="374" spans="1:20" x14ac:dyDescent="0.25">
      <c r="A374" s="2"/>
      <c r="C374" s="49"/>
      <c r="D374" s="50"/>
      <c r="E374" s="50"/>
      <c r="F374" s="50"/>
      <c r="G374" s="50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T374" s="2"/>
    </row>
    <row r="375" spans="1:20" x14ac:dyDescent="0.25">
      <c r="A375" s="2"/>
      <c r="C375" s="49"/>
      <c r="D375" s="50"/>
      <c r="E375" s="50"/>
      <c r="F375" s="50"/>
      <c r="G375" s="50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T375" s="2"/>
    </row>
    <row r="376" spans="1:20" x14ac:dyDescent="0.25">
      <c r="A376" s="2"/>
      <c r="C376" s="49"/>
      <c r="D376" s="50"/>
      <c r="E376" s="50"/>
      <c r="F376" s="50"/>
      <c r="G376" s="50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T376" s="2"/>
    </row>
    <row r="377" spans="1:20" x14ac:dyDescent="0.25">
      <c r="A377" s="2"/>
      <c r="C377" s="49"/>
      <c r="D377" s="50"/>
      <c r="E377" s="50"/>
      <c r="F377" s="50"/>
      <c r="G377" s="50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T377" s="2"/>
    </row>
    <row r="378" spans="1:20" x14ac:dyDescent="0.25">
      <c r="A378" s="2"/>
      <c r="C378" s="49"/>
      <c r="D378" s="50"/>
      <c r="E378" s="50"/>
      <c r="F378" s="50"/>
      <c r="G378" s="50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T378" s="2"/>
    </row>
    <row r="379" spans="1:20" x14ac:dyDescent="0.25">
      <c r="A379" s="2"/>
      <c r="C379" s="49"/>
      <c r="D379" s="50"/>
      <c r="E379" s="50"/>
      <c r="F379" s="50"/>
      <c r="G379" s="50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T379" s="2"/>
    </row>
    <row r="380" spans="1:20" x14ac:dyDescent="0.25">
      <c r="A380" s="2"/>
      <c r="C380" s="49"/>
      <c r="D380" s="50"/>
      <c r="E380" s="50"/>
      <c r="F380" s="50"/>
      <c r="G380" s="50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T380" s="2"/>
    </row>
    <row r="381" spans="1:20" x14ac:dyDescent="0.25">
      <c r="A381" s="2"/>
      <c r="C381" s="49"/>
      <c r="D381" s="50"/>
      <c r="E381" s="50"/>
      <c r="F381" s="50"/>
      <c r="G381" s="50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T381" s="2"/>
    </row>
    <row r="382" spans="1:20" x14ac:dyDescent="0.25">
      <c r="A382" s="2"/>
      <c r="C382" s="49"/>
      <c r="D382" s="50"/>
      <c r="E382" s="50"/>
      <c r="F382" s="50"/>
      <c r="G382" s="50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T382" s="2"/>
    </row>
    <row r="383" spans="1:20" x14ac:dyDescent="0.25">
      <c r="A383" s="2"/>
      <c r="C383" s="49"/>
      <c r="D383" s="50"/>
      <c r="E383" s="50"/>
      <c r="F383" s="50"/>
      <c r="G383" s="50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T383" s="2"/>
    </row>
    <row r="384" spans="1:20" x14ac:dyDescent="0.25">
      <c r="A384" s="2"/>
      <c r="C384" s="49"/>
      <c r="D384" s="50"/>
      <c r="E384" s="50"/>
      <c r="F384" s="50"/>
      <c r="G384" s="50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T384" s="2"/>
    </row>
    <row r="385" spans="1:20" x14ac:dyDescent="0.25">
      <c r="A385" s="2"/>
      <c r="C385" s="49"/>
      <c r="D385" s="50"/>
      <c r="E385" s="50"/>
      <c r="F385" s="50"/>
      <c r="G385" s="50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T385" s="2"/>
    </row>
    <row r="386" spans="1:20" x14ac:dyDescent="0.25">
      <c r="A386" s="2"/>
      <c r="C386" s="49"/>
      <c r="D386" s="50"/>
      <c r="E386" s="50"/>
      <c r="F386" s="50"/>
      <c r="G386" s="50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T386" s="2"/>
    </row>
    <row r="387" spans="1:20" x14ac:dyDescent="0.25">
      <c r="A387" s="2"/>
      <c r="C387" s="49"/>
      <c r="D387" s="50"/>
      <c r="E387" s="50"/>
      <c r="F387" s="50"/>
      <c r="G387" s="50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T387" s="2"/>
    </row>
    <row r="388" spans="1:20" x14ac:dyDescent="0.25">
      <c r="A388" s="2"/>
      <c r="C388" s="49"/>
      <c r="D388" s="50"/>
      <c r="E388" s="50"/>
      <c r="F388" s="50"/>
      <c r="G388" s="50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T388" s="2"/>
    </row>
    <row r="389" spans="1:20" x14ac:dyDescent="0.25">
      <c r="A389" s="2"/>
      <c r="C389" s="49"/>
      <c r="D389" s="50"/>
      <c r="E389" s="50"/>
      <c r="F389" s="50"/>
      <c r="G389" s="50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T389" s="2"/>
    </row>
    <row r="390" spans="1:20" x14ac:dyDescent="0.25">
      <c r="A390" s="2"/>
      <c r="C390" s="49"/>
      <c r="D390" s="50"/>
      <c r="E390" s="50"/>
      <c r="F390" s="50"/>
      <c r="G390" s="50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T390" s="2"/>
    </row>
    <row r="391" spans="1:20" x14ac:dyDescent="0.25">
      <c r="A391" s="2"/>
      <c r="C391" s="49"/>
      <c r="D391" s="50"/>
      <c r="E391" s="50"/>
      <c r="F391" s="50"/>
      <c r="G391" s="50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T391" s="2"/>
    </row>
    <row r="392" spans="1:20" x14ac:dyDescent="0.25">
      <c r="A392" s="2"/>
      <c r="C392" s="49"/>
      <c r="D392" s="50"/>
      <c r="E392" s="50"/>
      <c r="F392" s="50"/>
      <c r="G392" s="50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T392" s="2"/>
    </row>
    <row r="393" spans="1:20" x14ac:dyDescent="0.25">
      <c r="A393" s="2"/>
      <c r="C393" s="49"/>
      <c r="D393" s="50"/>
      <c r="E393" s="50"/>
      <c r="F393" s="50"/>
      <c r="G393" s="50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T393" s="2"/>
    </row>
    <row r="394" spans="1:20" x14ac:dyDescent="0.25">
      <c r="A394" s="2"/>
      <c r="C394" s="49"/>
      <c r="D394" s="50"/>
      <c r="E394" s="50"/>
      <c r="F394" s="50"/>
      <c r="G394" s="50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T394" s="2"/>
    </row>
    <row r="395" spans="1:20" x14ac:dyDescent="0.25">
      <c r="A395" s="2"/>
      <c r="C395" s="49"/>
      <c r="D395" s="50"/>
      <c r="E395" s="50"/>
      <c r="F395" s="50"/>
      <c r="G395" s="50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T395" s="2"/>
    </row>
    <row r="396" spans="1:20" x14ac:dyDescent="0.25">
      <c r="A396" s="2"/>
      <c r="C396" s="49"/>
      <c r="D396" s="50"/>
      <c r="E396" s="50"/>
      <c r="F396" s="50"/>
      <c r="G396" s="50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T396" s="2"/>
    </row>
    <row r="397" spans="1:20" x14ac:dyDescent="0.25">
      <c r="A397" s="2"/>
      <c r="C397" s="49"/>
      <c r="D397" s="50"/>
      <c r="E397" s="50"/>
      <c r="F397" s="50"/>
      <c r="G397" s="50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T397" s="2"/>
    </row>
    <row r="398" spans="1:20" x14ac:dyDescent="0.25">
      <c r="A398" s="2"/>
      <c r="C398" s="49"/>
      <c r="D398" s="50"/>
      <c r="E398" s="50"/>
      <c r="F398" s="50"/>
      <c r="G398" s="50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T398" s="2"/>
    </row>
    <row r="399" spans="1:20" x14ac:dyDescent="0.25">
      <c r="A399" s="2"/>
      <c r="C399" s="49"/>
      <c r="D399" s="50"/>
      <c r="E399" s="50"/>
      <c r="F399" s="50"/>
      <c r="G399" s="50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T399" s="2"/>
    </row>
    <row r="400" spans="1:20" x14ac:dyDescent="0.25">
      <c r="A400" s="2"/>
      <c r="C400" s="49"/>
      <c r="D400" s="50"/>
      <c r="E400" s="50"/>
      <c r="F400" s="50"/>
      <c r="G400" s="50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T400" s="2"/>
    </row>
    <row r="401" spans="1:20" x14ac:dyDescent="0.25">
      <c r="A401" s="2"/>
      <c r="C401" s="49"/>
      <c r="D401" s="50"/>
      <c r="E401" s="50"/>
      <c r="F401" s="50"/>
      <c r="G401" s="50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T401" s="2"/>
    </row>
    <row r="402" spans="1:20" x14ac:dyDescent="0.25">
      <c r="A402" s="2"/>
      <c r="C402" s="49"/>
      <c r="D402" s="50"/>
      <c r="E402" s="50"/>
      <c r="F402" s="50"/>
      <c r="G402" s="50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T402" s="2"/>
    </row>
    <row r="403" spans="1:20" x14ac:dyDescent="0.25">
      <c r="A403" s="2"/>
      <c r="C403" s="49"/>
      <c r="D403" s="50"/>
      <c r="E403" s="50"/>
      <c r="F403" s="50"/>
      <c r="G403" s="50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T403" s="2"/>
    </row>
    <row r="404" spans="1:20" x14ac:dyDescent="0.25">
      <c r="A404" s="2"/>
      <c r="C404" s="49"/>
      <c r="D404" s="50"/>
      <c r="E404" s="50"/>
      <c r="F404" s="50"/>
      <c r="G404" s="50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T404" s="2"/>
    </row>
    <row r="405" spans="1:20" x14ac:dyDescent="0.25">
      <c r="A405" s="2"/>
      <c r="C405" s="49"/>
      <c r="D405" s="50"/>
      <c r="E405" s="50"/>
      <c r="F405" s="50"/>
      <c r="G405" s="50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T405" s="2"/>
    </row>
    <row r="406" spans="1:20" x14ac:dyDescent="0.25">
      <c r="A406" s="2"/>
      <c r="C406" s="49"/>
      <c r="D406" s="50"/>
      <c r="E406" s="50"/>
      <c r="F406" s="50"/>
      <c r="G406" s="50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T406" s="2"/>
    </row>
    <row r="407" spans="1:20" x14ac:dyDescent="0.25">
      <c r="A407" s="2"/>
      <c r="C407" s="49"/>
      <c r="D407" s="50"/>
      <c r="E407" s="50"/>
      <c r="F407" s="50"/>
      <c r="G407" s="50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T407" s="2"/>
    </row>
    <row r="408" spans="1:20" x14ac:dyDescent="0.25">
      <c r="A408" s="2"/>
      <c r="C408" s="49"/>
      <c r="D408" s="50"/>
      <c r="E408" s="50"/>
      <c r="F408" s="50"/>
      <c r="G408" s="50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T408" s="2"/>
    </row>
    <row r="409" spans="1:20" x14ac:dyDescent="0.25">
      <c r="A409" s="2"/>
      <c r="C409" s="49"/>
      <c r="D409" s="50"/>
      <c r="E409" s="50"/>
      <c r="F409" s="50"/>
      <c r="G409" s="50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T409" s="2"/>
    </row>
    <row r="410" spans="1:20" x14ac:dyDescent="0.25">
      <c r="A410" s="2"/>
      <c r="C410" s="49"/>
      <c r="D410" s="50"/>
      <c r="E410" s="50"/>
      <c r="F410" s="50"/>
      <c r="G410" s="50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T410" s="2"/>
    </row>
    <row r="411" spans="1:20" x14ac:dyDescent="0.25">
      <c r="A411" s="2"/>
      <c r="C411" s="49"/>
      <c r="D411" s="50"/>
      <c r="E411" s="50"/>
      <c r="F411" s="50"/>
      <c r="G411" s="50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T411" s="2"/>
    </row>
    <row r="412" spans="1:20" x14ac:dyDescent="0.25">
      <c r="A412" s="2"/>
      <c r="C412" s="49"/>
      <c r="D412" s="50"/>
      <c r="E412" s="50"/>
      <c r="F412" s="50"/>
      <c r="G412" s="50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T412" s="2"/>
    </row>
    <row r="413" spans="1:20" x14ac:dyDescent="0.25">
      <c r="A413" s="2"/>
      <c r="C413" s="49"/>
      <c r="D413" s="50"/>
      <c r="E413" s="50"/>
      <c r="F413" s="50"/>
      <c r="G413" s="50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T413" s="2"/>
    </row>
    <row r="414" spans="1:20" x14ac:dyDescent="0.25">
      <c r="A414" s="2"/>
      <c r="C414" s="49"/>
      <c r="D414" s="50"/>
      <c r="E414" s="50"/>
      <c r="F414" s="50"/>
      <c r="G414" s="50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T414" s="2"/>
    </row>
    <row r="415" spans="1:20" x14ac:dyDescent="0.25">
      <c r="A415" s="2"/>
      <c r="C415" s="49"/>
      <c r="D415" s="50"/>
      <c r="E415" s="50"/>
      <c r="F415" s="50"/>
      <c r="G415" s="50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T415" s="2"/>
    </row>
    <row r="416" spans="1:20" x14ac:dyDescent="0.25">
      <c r="A416" s="2"/>
      <c r="C416" s="49"/>
      <c r="D416" s="50"/>
      <c r="E416" s="50"/>
      <c r="F416" s="50"/>
      <c r="G416" s="50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T416" s="2"/>
    </row>
    <row r="417" spans="1:20" x14ac:dyDescent="0.25">
      <c r="A417" s="2"/>
      <c r="C417" s="49"/>
      <c r="D417" s="50"/>
      <c r="E417" s="50"/>
      <c r="F417" s="50"/>
      <c r="G417" s="50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T417" s="2"/>
    </row>
    <row r="418" spans="1:20" x14ac:dyDescent="0.25">
      <c r="A418" s="2"/>
      <c r="C418" s="49"/>
      <c r="D418" s="50"/>
      <c r="E418" s="50"/>
      <c r="F418" s="50"/>
      <c r="G418" s="50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T418" s="2"/>
    </row>
    <row r="419" spans="1:20" x14ac:dyDescent="0.25">
      <c r="A419" s="2"/>
      <c r="C419" s="49"/>
      <c r="D419" s="50"/>
      <c r="E419" s="50"/>
      <c r="F419" s="50"/>
      <c r="G419" s="50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T419" s="2"/>
    </row>
    <row r="420" spans="1:20" x14ac:dyDescent="0.25">
      <c r="A420" s="2"/>
      <c r="C420" s="49"/>
      <c r="D420" s="50"/>
      <c r="E420" s="50"/>
      <c r="F420" s="50"/>
      <c r="G420" s="50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T420" s="2"/>
    </row>
    <row r="421" spans="1:20" x14ac:dyDescent="0.25">
      <c r="A421" s="2"/>
      <c r="C421" s="49"/>
      <c r="D421" s="50"/>
      <c r="E421" s="50"/>
      <c r="F421" s="50"/>
      <c r="G421" s="50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T421" s="2"/>
    </row>
    <row r="422" spans="1:20" x14ac:dyDescent="0.25">
      <c r="A422" s="2"/>
      <c r="C422" s="49"/>
      <c r="D422" s="50"/>
      <c r="E422" s="50"/>
      <c r="F422" s="50"/>
      <c r="G422" s="50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T422" s="2"/>
    </row>
    <row r="423" spans="1:20" x14ac:dyDescent="0.25">
      <c r="A423" s="2"/>
      <c r="C423" s="49"/>
      <c r="D423" s="50"/>
      <c r="E423" s="50"/>
      <c r="F423" s="50"/>
      <c r="G423" s="50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T423" s="2"/>
    </row>
    <row r="424" spans="1:20" x14ac:dyDescent="0.25">
      <c r="A424" s="2"/>
      <c r="C424" s="49"/>
      <c r="D424" s="50"/>
      <c r="E424" s="50"/>
      <c r="F424" s="50"/>
      <c r="G424" s="50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T424" s="2"/>
    </row>
    <row r="425" spans="1:20" x14ac:dyDescent="0.25">
      <c r="A425" s="2"/>
      <c r="C425" s="49"/>
      <c r="D425" s="50"/>
      <c r="E425" s="50"/>
      <c r="F425" s="50"/>
      <c r="G425" s="50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T425" s="2"/>
    </row>
    <row r="426" spans="1:20" x14ac:dyDescent="0.25">
      <c r="A426" s="2"/>
      <c r="C426" s="49"/>
      <c r="D426" s="50"/>
      <c r="E426" s="50"/>
      <c r="F426" s="50"/>
      <c r="G426" s="50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T426" s="2"/>
    </row>
    <row r="427" spans="1:20" x14ac:dyDescent="0.25">
      <c r="A427" s="2"/>
      <c r="C427" s="49"/>
      <c r="D427" s="50"/>
      <c r="E427" s="50"/>
      <c r="F427" s="50"/>
      <c r="G427" s="50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T427" s="2"/>
    </row>
    <row r="428" spans="1:20" x14ac:dyDescent="0.25">
      <c r="A428" s="2"/>
      <c r="C428" s="49"/>
      <c r="D428" s="50"/>
      <c r="E428" s="50"/>
      <c r="F428" s="50"/>
      <c r="G428" s="50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T428" s="2"/>
    </row>
    <row r="429" spans="1:20" x14ac:dyDescent="0.25">
      <c r="A429" s="2"/>
      <c r="C429" s="49"/>
      <c r="D429" s="50"/>
      <c r="E429" s="50"/>
      <c r="F429" s="50"/>
      <c r="G429" s="50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T429" s="2"/>
    </row>
    <row r="430" spans="1:20" x14ac:dyDescent="0.25">
      <c r="A430" s="2"/>
      <c r="C430" s="49"/>
      <c r="D430" s="50"/>
      <c r="E430" s="50"/>
      <c r="F430" s="50"/>
      <c r="G430" s="50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T430" s="2"/>
    </row>
    <row r="431" spans="1:20" x14ac:dyDescent="0.25">
      <c r="A431" s="2"/>
      <c r="C431" s="49"/>
      <c r="D431" s="50"/>
      <c r="E431" s="50"/>
      <c r="F431" s="50"/>
      <c r="G431" s="50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T431" s="2"/>
    </row>
    <row r="432" spans="1:20" x14ac:dyDescent="0.25">
      <c r="A432" s="2"/>
      <c r="C432" s="49"/>
      <c r="D432" s="50"/>
      <c r="E432" s="50"/>
      <c r="F432" s="50"/>
      <c r="G432" s="50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T432" s="2"/>
    </row>
    <row r="433" spans="1:20" x14ac:dyDescent="0.25">
      <c r="A433" s="2"/>
      <c r="C433" s="49"/>
      <c r="D433" s="50"/>
      <c r="E433" s="50"/>
      <c r="F433" s="50"/>
      <c r="G433" s="50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T433" s="2"/>
    </row>
    <row r="434" spans="1:20" x14ac:dyDescent="0.25">
      <c r="A434" s="2"/>
      <c r="C434" s="49"/>
      <c r="D434" s="50"/>
      <c r="E434" s="50"/>
      <c r="F434" s="50"/>
      <c r="G434" s="50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T434" s="2"/>
    </row>
    <row r="435" spans="1:20" x14ac:dyDescent="0.25">
      <c r="A435" s="2"/>
      <c r="C435" s="49"/>
      <c r="D435" s="50"/>
      <c r="E435" s="50"/>
      <c r="F435" s="50"/>
      <c r="G435" s="50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T435" s="2"/>
    </row>
    <row r="436" spans="1:20" x14ac:dyDescent="0.25">
      <c r="A436" s="2"/>
      <c r="C436" s="49"/>
      <c r="D436" s="50"/>
      <c r="E436" s="50"/>
      <c r="F436" s="50"/>
      <c r="G436" s="50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T436" s="2"/>
    </row>
    <row r="437" spans="1:20" x14ac:dyDescent="0.25">
      <c r="A437" s="2"/>
      <c r="C437" s="49"/>
      <c r="D437" s="50"/>
      <c r="E437" s="50"/>
      <c r="F437" s="50"/>
      <c r="G437" s="50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T437" s="2"/>
    </row>
    <row r="438" spans="1:20" x14ac:dyDescent="0.25">
      <c r="A438" s="2"/>
      <c r="C438" s="49"/>
      <c r="D438" s="50"/>
      <c r="E438" s="50"/>
      <c r="F438" s="50"/>
      <c r="G438" s="50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T438" s="2"/>
    </row>
    <row r="439" spans="1:20" x14ac:dyDescent="0.25">
      <c r="A439" s="2"/>
      <c r="C439" s="49"/>
      <c r="D439" s="50"/>
      <c r="E439" s="50"/>
      <c r="F439" s="50"/>
      <c r="G439" s="50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T439" s="2"/>
    </row>
    <row r="440" spans="1:20" x14ac:dyDescent="0.25">
      <c r="A440" s="2"/>
      <c r="C440" s="49"/>
      <c r="D440" s="50"/>
      <c r="E440" s="50"/>
      <c r="F440" s="50"/>
      <c r="G440" s="50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T440" s="2"/>
    </row>
    <row r="441" spans="1:20" x14ac:dyDescent="0.25">
      <c r="A441" s="2"/>
      <c r="C441" s="49"/>
      <c r="D441" s="50"/>
      <c r="E441" s="50"/>
      <c r="F441" s="50"/>
      <c r="G441" s="50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T441" s="2"/>
    </row>
    <row r="442" spans="1:20" x14ac:dyDescent="0.25">
      <c r="A442" s="2"/>
      <c r="C442" s="49"/>
      <c r="D442" s="50"/>
      <c r="E442" s="50"/>
      <c r="F442" s="50"/>
      <c r="G442" s="50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T442" s="2"/>
    </row>
    <row r="443" spans="1:20" x14ac:dyDescent="0.25">
      <c r="A443" s="2"/>
      <c r="C443" s="49"/>
      <c r="D443" s="50"/>
      <c r="E443" s="50"/>
      <c r="F443" s="50"/>
      <c r="G443" s="50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T443" s="2"/>
    </row>
    <row r="444" spans="1:20" x14ac:dyDescent="0.25">
      <c r="A444" s="2"/>
      <c r="C444" s="49"/>
      <c r="D444" s="50"/>
      <c r="E444" s="50"/>
      <c r="F444" s="50"/>
      <c r="G444" s="50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T444" s="2"/>
    </row>
    <row r="445" spans="1:20" x14ac:dyDescent="0.25">
      <c r="A445" s="2"/>
      <c r="C445" s="49"/>
      <c r="D445" s="50"/>
      <c r="E445" s="50"/>
      <c r="F445" s="50"/>
      <c r="G445" s="50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T445" s="2"/>
    </row>
    <row r="446" spans="1:20" x14ac:dyDescent="0.25">
      <c r="A446" s="2"/>
      <c r="C446" s="49"/>
      <c r="D446" s="50"/>
      <c r="E446" s="50"/>
      <c r="F446" s="50"/>
      <c r="G446" s="50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T446" s="2"/>
    </row>
    <row r="447" spans="1:20" x14ac:dyDescent="0.25">
      <c r="A447" s="2"/>
      <c r="C447" s="49"/>
      <c r="D447" s="50"/>
      <c r="E447" s="50"/>
      <c r="F447" s="50"/>
      <c r="G447" s="50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T447" s="2"/>
    </row>
    <row r="448" spans="1:20" x14ac:dyDescent="0.25">
      <c r="A448" s="2"/>
      <c r="C448" s="49"/>
      <c r="D448" s="50"/>
      <c r="E448" s="50"/>
      <c r="F448" s="50"/>
      <c r="G448" s="50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T448" s="2"/>
    </row>
    <row r="449" spans="1:20" x14ac:dyDescent="0.25">
      <c r="A449" s="2"/>
      <c r="C449" s="49"/>
      <c r="D449" s="50"/>
      <c r="E449" s="50"/>
      <c r="F449" s="50"/>
      <c r="G449" s="50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T449" s="2"/>
    </row>
    <row r="450" spans="1:20" x14ac:dyDescent="0.25">
      <c r="A450" s="2"/>
      <c r="C450" s="49"/>
      <c r="D450" s="50"/>
      <c r="E450" s="50"/>
      <c r="F450" s="50"/>
      <c r="G450" s="50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T450" s="2"/>
    </row>
    <row r="451" spans="1:20" x14ac:dyDescent="0.25">
      <c r="A451" s="2"/>
      <c r="C451" s="49"/>
      <c r="D451" s="50"/>
      <c r="E451" s="50"/>
      <c r="F451" s="50"/>
      <c r="G451" s="50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T451" s="2"/>
    </row>
    <row r="452" spans="1:20" x14ac:dyDescent="0.25">
      <c r="A452" s="2"/>
      <c r="C452" s="49"/>
      <c r="D452" s="50"/>
      <c r="E452" s="50"/>
      <c r="F452" s="50"/>
      <c r="G452" s="50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T452" s="2"/>
    </row>
    <row r="453" spans="1:20" x14ac:dyDescent="0.25">
      <c r="A453" s="2"/>
      <c r="C453" s="49"/>
      <c r="D453" s="50"/>
      <c r="E453" s="50"/>
      <c r="F453" s="50"/>
      <c r="G453" s="50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T453" s="2"/>
    </row>
    <row r="454" spans="1:20" x14ac:dyDescent="0.25">
      <c r="A454" s="2"/>
      <c r="C454" s="49"/>
      <c r="D454" s="50"/>
      <c r="E454" s="50"/>
      <c r="F454" s="50"/>
      <c r="G454" s="50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T454" s="2"/>
    </row>
    <row r="455" spans="1:20" x14ac:dyDescent="0.25">
      <c r="A455" s="2"/>
      <c r="C455" s="49"/>
      <c r="D455" s="50"/>
      <c r="E455" s="50"/>
      <c r="F455" s="50"/>
      <c r="G455" s="50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T455" s="2"/>
    </row>
    <row r="456" spans="1:20" x14ac:dyDescent="0.25">
      <c r="A456" s="2"/>
      <c r="C456" s="49"/>
      <c r="D456" s="50"/>
      <c r="E456" s="50"/>
      <c r="F456" s="50"/>
      <c r="G456" s="50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T456" s="2"/>
    </row>
    <row r="457" spans="1:20" x14ac:dyDescent="0.25">
      <c r="A457" s="2"/>
      <c r="C457" s="49"/>
      <c r="D457" s="50"/>
      <c r="E457" s="50"/>
      <c r="F457" s="50"/>
      <c r="G457" s="50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T457" s="2"/>
    </row>
    <row r="458" spans="1:20" x14ac:dyDescent="0.25">
      <c r="A458" s="2"/>
      <c r="C458" s="49"/>
      <c r="D458" s="50"/>
      <c r="E458" s="50"/>
      <c r="F458" s="50"/>
      <c r="G458" s="50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T458" s="2"/>
    </row>
    <row r="459" spans="1:20" x14ac:dyDescent="0.25">
      <c r="A459" s="2"/>
      <c r="C459" s="49"/>
      <c r="D459" s="50"/>
      <c r="E459" s="50"/>
      <c r="F459" s="50"/>
      <c r="G459" s="50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T459" s="2"/>
    </row>
    <row r="460" spans="1:20" x14ac:dyDescent="0.25">
      <c r="A460" s="2"/>
      <c r="C460" s="49"/>
      <c r="D460" s="50"/>
      <c r="E460" s="50"/>
      <c r="F460" s="50"/>
      <c r="G460" s="50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T460" s="2"/>
    </row>
    <row r="461" spans="1:20" x14ac:dyDescent="0.25">
      <c r="A461" s="2"/>
      <c r="C461" s="49"/>
      <c r="D461" s="50"/>
      <c r="E461" s="50"/>
      <c r="F461" s="50"/>
      <c r="G461" s="50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T461" s="2"/>
    </row>
    <row r="462" spans="1:20" x14ac:dyDescent="0.25">
      <c r="A462" s="2"/>
      <c r="C462" s="49"/>
      <c r="D462" s="50"/>
      <c r="E462" s="50"/>
      <c r="F462" s="50"/>
      <c r="G462" s="50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T462" s="2"/>
    </row>
    <row r="463" spans="1:20" x14ac:dyDescent="0.25">
      <c r="A463" s="2"/>
      <c r="C463" s="49"/>
      <c r="D463" s="50"/>
      <c r="E463" s="50"/>
      <c r="F463" s="50"/>
      <c r="G463" s="50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T463" s="2"/>
    </row>
    <row r="464" spans="1:20" x14ac:dyDescent="0.25">
      <c r="A464" s="2"/>
      <c r="C464" s="49"/>
      <c r="D464" s="50"/>
      <c r="E464" s="50"/>
      <c r="F464" s="50"/>
      <c r="G464" s="50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T464" s="2"/>
    </row>
    <row r="465" spans="1:20" x14ac:dyDescent="0.25">
      <c r="A465" s="2"/>
      <c r="C465" s="49"/>
      <c r="D465" s="50"/>
      <c r="E465" s="50"/>
      <c r="F465" s="50"/>
      <c r="G465" s="50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T465" s="2"/>
    </row>
    <row r="466" spans="1:20" x14ac:dyDescent="0.25">
      <c r="A466" s="2"/>
      <c r="C466" s="49"/>
      <c r="D466" s="50"/>
      <c r="E466" s="50"/>
      <c r="F466" s="50"/>
      <c r="G466" s="50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T466" s="2"/>
    </row>
    <row r="467" spans="1:20" x14ac:dyDescent="0.25">
      <c r="A467" s="2"/>
      <c r="C467" s="49"/>
      <c r="D467" s="50"/>
      <c r="E467" s="50"/>
      <c r="F467" s="50"/>
      <c r="G467" s="50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T467" s="2"/>
    </row>
    <row r="468" spans="1:20" x14ac:dyDescent="0.25">
      <c r="A468" s="2"/>
      <c r="C468" s="49"/>
      <c r="D468" s="50"/>
      <c r="E468" s="50"/>
      <c r="F468" s="50"/>
      <c r="G468" s="50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T468" s="2"/>
    </row>
    <row r="469" spans="1:20" x14ac:dyDescent="0.25">
      <c r="A469" s="2"/>
      <c r="C469" s="49"/>
      <c r="D469" s="50"/>
      <c r="E469" s="50"/>
      <c r="F469" s="50"/>
      <c r="G469" s="50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T469" s="2"/>
    </row>
    <row r="470" spans="1:20" x14ac:dyDescent="0.25">
      <c r="A470" s="2"/>
      <c r="C470" s="49"/>
      <c r="D470" s="50"/>
      <c r="E470" s="50"/>
      <c r="F470" s="50"/>
      <c r="G470" s="50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T470" s="2"/>
    </row>
    <row r="471" spans="1:20" x14ac:dyDescent="0.25">
      <c r="A471" s="2"/>
      <c r="C471" s="49"/>
      <c r="D471" s="50"/>
      <c r="E471" s="50"/>
      <c r="F471" s="50"/>
      <c r="G471" s="50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T471" s="2"/>
    </row>
    <row r="472" spans="1:20" x14ac:dyDescent="0.25">
      <c r="A472" s="2"/>
      <c r="C472" s="49"/>
      <c r="D472" s="50"/>
      <c r="E472" s="50"/>
      <c r="F472" s="50"/>
      <c r="G472" s="50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T472" s="2"/>
    </row>
    <row r="473" spans="1:20" x14ac:dyDescent="0.25">
      <c r="A473" s="2"/>
      <c r="C473" s="49"/>
      <c r="D473" s="50"/>
      <c r="E473" s="50"/>
      <c r="F473" s="50"/>
      <c r="G473" s="50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T473" s="2"/>
    </row>
    <row r="474" spans="1:20" x14ac:dyDescent="0.25">
      <c r="A474" s="2"/>
      <c r="C474" s="49"/>
      <c r="D474" s="50"/>
      <c r="E474" s="50"/>
      <c r="F474" s="50"/>
      <c r="G474" s="50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T474" s="2"/>
    </row>
    <row r="475" spans="1:20" x14ac:dyDescent="0.25">
      <c r="A475" s="2"/>
      <c r="C475" s="49"/>
      <c r="D475" s="50"/>
      <c r="E475" s="50"/>
      <c r="F475" s="50"/>
      <c r="G475" s="50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T475" s="2"/>
    </row>
    <row r="476" spans="1:20" x14ac:dyDescent="0.25">
      <c r="A476" s="2"/>
      <c r="C476" s="49"/>
      <c r="D476" s="50"/>
      <c r="E476" s="50"/>
      <c r="F476" s="50"/>
      <c r="G476" s="50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T476" s="2"/>
    </row>
    <row r="477" spans="1:20" x14ac:dyDescent="0.25">
      <c r="A477" s="2"/>
      <c r="C477" s="49"/>
      <c r="D477" s="50"/>
      <c r="E477" s="50"/>
      <c r="F477" s="50"/>
      <c r="G477" s="50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T477" s="2"/>
    </row>
    <row r="478" spans="1:20" x14ac:dyDescent="0.25">
      <c r="A478" s="2"/>
      <c r="C478" s="49"/>
      <c r="D478" s="50"/>
      <c r="E478" s="50"/>
      <c r="F478" s="50"/>
      <c r="G478" s="50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T478" s="2"/>
    </row>
    <row r="479" spans="1:20" x14ac:dyDescent="0.25">
      <c r="A479" s="2"/>
      <c r="C479" s="49"/>
      <c r="D479" s="50"/>
      <c r="E479" s="50"/>
      <c r="F479" s="50"/>
      <c r="G479" s="50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T479" s="2"/>
    </row>
    <row r="480" spans="1:20" x14ac:dyDescent="0.25">
      <c r="A480" s="2"/>
      <c r="C480" s="49"/>
      <c r="D480" s="50"/>
      <c r="E480" s="50"/>
      <c r="F480" s="50"/>
      <c r="G480" s="50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T480" s="2"/>
    </row>
    <row r="481" spans="1:20" x14ac:dyDescent="0.25">
      <c r="A481" s="2"/>
      <c r="C481" s="49"/>
      <c r="D481" s="50"/>
      <c r="E481" s="50"/>
      <c r="F481" s="50"/>
      <c r="G481" s="50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T481" s="2"/>
    </row>
    <row r="482" spans="1:20" x14ac:dyDescent="0.25">
      <c r="A482" s="2"/>
      <c r="C482" s="49"/>
      <c r="D482" s="50"/>
      <c r="E482" s="50"/>
      <c r="F482" s="50"/>
      <c r="G482" s="50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T482" s="2"/>
    </row>
    <row r="483" spans="1:20" x14ac:dyDescent="0.25">
      <c r="A483" s="2"/>
      <c r="C483" s="49"/>
      <c r="D483" s="50"/>
      <c r="E483" s="50"/>
      <c r="F483" s="50"/>
      <c r="G483" s="50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T483" s="2"/>
    </row>
    <row r="484" spans="1:20" x14ac:dyDescent="0.25">
      <c r="A484" s="2"/>
      <c r="C484" s="49"/>
      <c r="D484" s="50"/>
      <c r="E484" s="50"/>
      <c r="F484" s="50"/>
      <c r="G484" s="50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T484" s="2"/>
    </row>
    <row r="485" spans="1:20" x14ac:dyDescent="0.25">
      <c r="A485" s="2"/>
      <c r="C485" s="49"/>
      <c r="D485" s="50"/>
      <c r="E485" s="50"/>
      <c r="F485" s="50"/>
      <c r="G485" s="50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T485" s="2"/>
    </row>
    <row r="486" spans="1:20" x14ac:dyDescent="0.25">
      <c r="A486" s="2"/>
      <c r="C486" s="49"/>
      <c r="D486" s="50"/>
      <c r="E486" s="50"/>
      <c r="F486" s="50"/>
      <c r="G486" s="50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T486" s="2"/>
    </row>
    <row r="487" spans="1:20" x14ac:dyDescent="0.25">
      <c r="A487" s="2"/>
      <c r="C487" s="49"/>
      <c r="D487" s="50"/>
      <c r="E487" s="50"/>
      <c r="F487" s="50"/>
      <c r="G487" s="50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T487" s="2"/>
    </row>
    <row r="488" spans="1:20" x14ac:dyDescent="0.25">
      <c r="A488" s="2"/>
      <c r="C488" s="49"/>
      <c r="D488" s="50"/>
      <c r="E488" s="50"/>
      <c r="F488" s="50"/>
      <c r="G488" s="50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T488" s="2"/>
    </row>
    <row r="489" spans="1:20" x14ac:dyDescent="0.25">
      <c r="A489" s="2"/>
      <c r="C489" s="49"/>
      <c r="D489" s="50"/>
      <c r="E489" s="50"/>
      <c r="F489" s="50"/>
      <c r="G489" s="50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T489" s="2"/>
    </row>
    <row r="490" spans="1:20" x14ac:dyDescent="0.25">
      <c r="A490" s="2"/>
      <c r="C490" s="49"/>
      <c r="D490" s="50"/>
      <c r="E490" s="50"/>
      <c r="F490" s="50"/>
      <c r="G490" s="50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T490" s="2"/>
    </row>
    <row r="491" spans="1:20" x14ac:dyDescent="0.25">
      <c r="A491" s="2"/>
      <c r="C491" s="49"/>
      <c r="D491" s="50"/>
      <c r="E491" s="50"/>
      <c r="F491" s="50"/>
      <c r="G491" s="50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T491" s="2"/>
    </row>
    <row r="492" spans="1:20" x14ac:dyDescent="0.25">
      <c r="A492" s="2"/>
      <c r="C492" s="49"/>
      <c r="D492" s="50"/>
      <c r="E492" s="50"/>
      <c r="F492" s="50"/>
      <c r="G492" s="50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T492" s="2"/>
    </row>
    <row r="493" spans="1:20" x14ac:dyDescent="0.25">
      <c r="A493" s="2"/>
      <c r="C493" s="49"/>
      <c r="D493" s="50"/>
      <c r="E493" s="50"/>
      <c r="F493" s="50"/>
      <c r="G493" s="50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T493" s="2"/>
    </row>
    <row r="494" spans="1:20" x14ac:dyDescent="0.25">
      <c r="A494" s="2"/>
      <c r="C494" s="49"/>
      <c r="D494" s="50"/>
      <c r="E494" s="50"/>
      <c r="F494" s="50"/>
      <c r="G494" s="50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T494" s="2"/>
    </row>
    <row r="495" spans="1:20" x14ac:dyDescent="0.25">
      <c r="A495" s="2"/>
      <c r="C495" s="49"/>
      <c r="D495" s="50"/>
      <c r="E495" s="50"/>
      <c r="F495" s="50"/>
      <c r="G495" s="50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T495" s="2"/>
    </row>
    <row r="496" spans="1:20" x14ac:dyDescent="0.25">
      <c r="A496" s="2"/>
      <c r="C496" s="49"/>
      <c r="D496" s="50"/>
      <c r="E496" s="50"/>
      <c r="F496" s="50"/>
      <c r="G496" s="50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T496" s="2"/>
    </row>
    <row r="497" spans="1:20" x14ac:dyDescent="0.25">
      <c r="A497" s="2"/>
      <c r="C497" s="49"/>
      <c r="D497" s="50"/>
      <c r="E497" s="50"/>
      <c r="F497" s="50"/>
      <c r="G497" s="50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T497" s="2"/>
    </row>
    <row r="498" spans="1:20" x14ac:dyDescent="0.25">
      <c r="A498" s="2"/>
      <c r="C498" s="49"/>
      <c r="D498" s="50"/>
      <c r="E498" s="50"/>
      <c r="F498" s="50"/>
      <c r="G498" s="50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T498" s="2"/>
    </row>
    <row r="499" spans="1:20" x14ac:dyDescent="0.25">
      <c r="A499" s="2"/>
      <c r="C499" s="49"/>
      <c r="D499" s="50"/>
      <c r="E499" s="50"/>
      <c r="F499" s="50"/>
      <c r="G499" s="50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T499" s="2"/>
    </row>
    <row r="500" spans="1:20" x14ac:dyDescent="0.25">
      <c r="A500" s="2"/>
      <c r="C500" s="49"/>
      <c r="D500" s="50"/>
      <c r="E500" s="50"/>
      <c r="F500" s="50"/>
      <c r="G500" s="50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T500" s="2"/>
    </row>
    <row r="501" spans="1:20" x14ac:dyDescent="0.25">
      <c r="A501" s="2"/>
      <c r="C501" s="49"/>
      <c r="D501" s="50"/>
      <c r="E501" s="50"/>
      <c r="F501" s="50"/>
      <c r="G501" s="50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T501" s="2"/>
    </row>
    <row r="502" spans="1:20" x14ac:dyDescent="0.25">
      <c r="A502" s="2"/>
      <c r="C502" s="49"/>
      <c r="D502" s="50"/>
      <c r="E502" s="50"/>
      <c r="F502" s="50"/>
      <c r="G502" s="50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T502" s="2"/>
    </row>
    <row r="503" spans="1:20" x14ac:dyDescent="0.25">
      <c r="A503" s="2"/>
      <c r="C503" s="49"/>
      <c r="D503" s="50"/>
      <c r="E503" s="50"/>
      <c r="F503" s="50"/>
      <c r="G503" s="50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T503" s="2"/>
    </row>
    <row r="504" spans="1:20" x14ac:dyDescent="0.25">
      <c r="A504" s="2"/>
      <c r="C504" s="49"/>
      <c r="D504" s="50"/>
      <c r="E504" s="50"/>
      <c r="F504" s="50"/>
      <c r="G504" s="50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T504" s="2"/>
    </row>
    <row r="505" spans="1:20" x14ac:dyDescent="0.25">
      <c r="A505" s="2"/>
      <c r="C505" s="49"/>
      <c r="D505" s="50"/>
      <c r="E505" s="50"/>
      <c r="F505" s="50"/>
      <c r="G505" s="50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T505" s="2"/>
    </row>
    <row r="506" spans="1:20" x14ac:dyDescent="0.25">
      <c r="A506" s="2"/>
      <c r="C506" s="49"/>
      <c r="D506" s="50"/>
      <c r="E506" s="50"/>
      <c r="F506" s="50"/>
      <c r="G506" s="50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T506" s="2"/>
    </row>
    <row r="507" spans="1:20" x14ac:dyDescent="0.25">
      <c r="A507" s="2"/>
      <c r="C507" s="49"/>
      <c r="D507" s="50"/>
      <c r="E507" s="50"/>
      <c r="F507" s="50"/>
      <c r="G507" s="50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T507" s="2"/>
    </row>
    <row r="508" spans="1:20" x14ac:dyDescent="0.25">
      <c r="A508" s="2"/>
      <c r="C508" s="49"/>
      <c r="D508" s="50"/>
      <c r="E508" s="50"/>
      <c r="F508" s="50"/>
      <c r="G508" s="50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T508" s="2"/>
    </row>
    <row r="509" spans="1:20" x14ac:dyDescent="0.25">
      <c r="A509" s="2"/>
      <c r="C509" s="49"/>
      <c r="D509" s="50"/>
      <c r="E509" s="50"/>
      <c r="F509" s="50"/>
      <c r="G509" s="50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T509" s="2"/>
    </row>
    <row r="510" spans="1:20" x14ac:dyDescent="0.25">
      <c r="A510" s="2"/>
      <c r="C510" s="49"/>
      <c r="D510" s="50"/>
      <c r="E510" s="50"/>
      <c r="F510" s="50"/>
      <c r="G510" s="50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T510" s="2"/>
    </row>
    <row r="511" spans="1:20" x14ac:dyDescent="0.25">
      <c r="A511" s="2"/>
      <c r="C511" s="49"/>
      <c r="D511" s="50"/>
      <c r="E511" s="50"/>
      <c r="F511" s="50"/>
      <c r="G511" s="50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T511" s="2"/>
    </row>
    <row r="512" spans="1:20" x14ac:dyDescent="0.25">
      <c r="A512" s="2"/>
      <c r="C512" s="49"/>
      <c r="D512" s="50"/>
      <c r="E512" s="50"/>
      <c r="F512" s="50"/>
      <c r="G512" s="50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T512" s="2"/>
    </row>
    <row r="513" spans="1:20" x14ac:dyDescent="0.25">
      <c r="A513" s="2"/>
      <c r="C513" s="49"/>
      <c r="D513" s="50"/>
      <c r="E513" s="50"/>
      <c r="F513" s="50"/>
      <c r="G513" s="50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T513" s="2"/>
    </row>
    <row r="514" spans="1:20" x14ac:dyDescent="0.25">
      <c r="A514" s="2"/>
      <c r="C514" s="49"/>
      <c r="D514" s="50"/>
      <c r="E514" s="50"/>
      <c r="F514" s="50"/>
      <c r="G514" s="50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T514" s="2"/>
    </row>
    <row r="515" spans="1:20" x14ac:dyDescent="0.25">
      <c r="A515" s="2"/>
      <c r="C515" s="49"/>
      <c r="D515" s="50"/>
      <c r="E515" s="50"/>
      <c r="F515" s="50"/>
      <c r="G515" s="50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T515" s="2"/>
    </row>
    <row r="516" spans="1:20" x14ac:dyDescent="0.25">
      <c r="A516" s="2"/>
      <c r="C516" s="49"/>
      <c r="D516" s="50"/>
      <c r="E516" s="50"/>
      <c r="F516" s="50"/>
      <c r="G516" s="50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T516" s="2"/>
    </row>
    <row r="517" spans="1:20" x14ac:dyDescent="0.25">
      <c r="A517" s="2"/>
      <c r="C517" s="49"/>
      <c r="D517" s="50"/>
      <c r="E517" s="50"/>
      <c r="F517" s="50"/>
      <c r="G517" s="50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T517" s="2"/>
    </row>
    <row r="518" spans="1:20" x14ac:dyDescent="0.25">
      <c r="A518" s="2"/>
      <c r="C518" s="49"/>
      <c r="D518" s="50"/>
      <c r="E518" s="50"/>
      <c r="F518" s="50"/>
      <c r="G518" s="50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T518" s="2"/>
    </row>
    <row r="519" spans="1:20" x14ac:dyDescent="0.25">
      <c r="A519" s="2"/>
      <c r="C519" s="49"/>
      <c r="D519" s="50"/>
      <c r="E519" s="50"/>
      <c r="F519" s="50"/>
      <c r="G519" s="50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T519" s="2"/>
    </row>
    <row r="520" spans="1:20" x14ac:dyDescent="0.25">
      <c r="A520" s="2"/>
      <c r="C520" s="49"/>
      <c r="D520" s="50"/>
      <c r="E520" s="50"/>
      <c r="F520" s="50"/>
      <c r="G520" s="50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T520" s="2"/>
    </row>
    <row r="521" spans="1:20" x14ac:dyDescent="0.25">
      <c r="A521" s="2"/>
      <c r="C521" s="49"/>
      <c r="D521" s="50"/>
      <c r="E521" s="50"/>
      <c r="F521" s="50"/>
      <c r="G521" s="50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T521" s="2"/>
    </row>
    <row r="522" spans="1:20" x14ac:dyDescent="0.25">
      <c r="A522" s="2"/>
      <c r="C522" s="49"/>
      <c r="D522" s="50"/>
      <c r="E522" s="50"/>
      <c r="F522" s="50"/>
      <c r="G522" s="50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T522" s="2"/>
    </row>
    <row r="523" spans="1:20" x14ac:dyDescent="0.25">
      <c r="A523" s="2"/>
      <c r="C523" s="49"/>
      <c r="D523" s="50"/>
      <c r="E523" s="50"/>
      <c r="F523" s="50"/>
      <c r="G523" s="50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T523" s="2"/>
    </row>
    <row r="524" spans="1:20" x14ac:dyDescent="0.25">
      <c r="A524" s="2"/>
      <c r="C524" s="49"/>
      <c r="D524" s="50"/>
      <c r="E524" s="50"/>
      <c r="F524" s="50"/>
      <c r="G524" s="50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T524" s="2"/>
    </row>
    <row r="525" spans="1:20" x14ac:dyDescent="0.25">
      <c r="A525" s="2"/>
      <c r="C525" s="49"/>
      <c r="D525" s="50"/>
      <c r="E525" s="50"/>
      <c r="F525" s="50"/>
      <c r="G525" s="50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T525" s="2"/>
    </row>
    <row r="526" spans="1:20" x14ac:dyDescent="0.25">
      <c r="A526" s="2"/>
      <c r="C526" s="49"/>
      <c r="D526" s="50"/>
      <c r="E526" s="50"/>
      <c r="F526" s="50"/>
      <c r="G526" s="50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T526" s="2"/>
    </row>
    <row r="527" spans="1:20" x14ac:dyDescent="0.25">
      <c r="A527" s="2"/>
      <c r="C527" s="49"/>
      <c r="D527" s="50"/>
      <c r="E527" s="50"/>
      <c r="F527" s="50"/>
      <c r="G527" s="50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T527" s="2"/>
    </row>
    <row r="528" spans="1:20" x14ac:dyDescent="0.25">
      <c r="A528" s="2"/>
      <c r="C528" s="49"/>
      <c r="D528" s="50"/>
      <c r="E528" s="50"/>
      <c r="F528" s="50"/>
      <c r="G528" s="50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T528" s="2"/>
    </row>
    <row r="529" spans="1:20" x14ac:dyDescent="0.25">
      <c r="A529" s="2"/>
      <c r="C529" s="49"/>
      <c r="D529" s="50"/>
      <c r="E529" s="50"/>
      <c r="F529" s="50"/>
      <c r="G529" s="50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T529" s="2"/>
    </row>
    <row r="530" spans="1:20" x14ac:dyDescent="0.25">
      <c r="A530" s="2"/>
      <c r="C530" s="49"/>
      <c r="D530" s="50"/>
      <c r="E530" s="50"/>
      <c r="F530" s="50"/>
      <c r="G530" s="50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T530" s="2"/>
    </row>
    <row r="531" spans="1:20" x14ac:dyDescent="0.25">
      <c r="A531" s="2"/>
      <c r="C531" s="49"/>
      <c r="D531" s="50"/>
      <c r="E531" s="50"/>
      <c r="F531" s="50"/>
      <c r="G531" s="50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T531" s="2"/>
    </row>
    <row r="532" spans="1:20" x14ac:dyDescent="0.25">
      <c r="A532" s="2"/>
      <c r="C532" s="49"/>
      <c r="D532" s="50"/>
      <c r="E532" s="50"/>
      <c r="F532" s="50"/>
      <c r="G532" s="50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T532" s="2"/>
    </row>
    <row r="533" spans="1:20" x14ac:dyDescent="0.25">
      <c r="A533" s="2"/>
      <c r="C533" s="49"/>
      <c r="D533" s="50"/>
      <c r="E533" s="50"/>
      <c r="F533" s="50"/>
      <c r="G533" s="50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T533" s="2"/>
    </row>
    <row r="534" spans="1:20" x14ac:dyDescent="0.25">
      <c r="A534" s="2"/>
      <c r="C534" s="49"/>
      <c r="D534" s="50"/>
      <c r="E534" s="50"/>
      <c r="F534" s="50"/>
      <c r="G534" s="50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T534" s="2"/>
    </row>
    <row r="535" spans="1:20" x14ac:dyDescent="0.25">
      <c r="A535" s="2"/>
      <c r="C535" s="49"/>
      <c r="D535" s="50"/>
      <c r="E535" s="50"/>
      <c r="F535" s="50"/>
      <c r="G535" s="50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T535" s="2"/>
    </row>
    <row r="536" spans="1:20" x14ac:dyDescent="0.25">
      <c r="A536" s="2"/>
      <c r="C536" s="49"/>
      <c r="D536" s="50"/>
      <c r="E536" s="50"/>
      <c r="F536" s="50"/>
      <c r="G536" s="50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T536" s="2"/>
    </row>
    <row r="537" spans="1:20" x14ac:dyDescent="0.25">
      <c r="A537" s="2"/>
      <c r="C537" s="49"/>
      <c r="D537" s="50"/>
      <c r="E537" s="50"/>
      <c r="F537" s="50"/>
      <c r="G537" s="50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T537" s="2"/>
    </row>
    <row r="538" spans="1:20" x14ac:dyDescent="0.25">
      <c r="A538" s="2"/>
      <c r="C538" s="49"/>
      <c r="D538" s="50"/>
      <c r="E538" s="50"/>
      <c r="F538" s="50"/>
      <c r="G538" s="50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T538" s="2"/>
    </row>
    <row r="539" spans="1:20" x14ac:dyDescent="0.25">
      <c r="A539" s="2"/>
      <c r="C539" s="49"/>
      <c r="D539" s="50"/>
      <c r="E539" s="50"/>
      <c r="F539" s="50"/>
      <c r="G539" s="50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T539" s="2"/>
    </row>
    <row r="540" spans="1:20" x14ac:dyDescent="0.25">
      <c r="A540" s="2"/>
      <c r="C540" s="49"/>
      <c r="D540" s="50"/>
      <c r="E540" s="50"/>
      <c r="F540" s="50"/>
      <c r="G540" s="50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T540" s="2"/>
    </row>
    <row r="541" spans="1:20" x14ac:dyDescent="0.25">
      <c r="A541" s="2"/>
      <c r="C541" s="49"/>
      <c r="D541" s="50"/>
      <c r="E541" s="50"/>
      <c r="F541" s="50"/>
      <c r="G541" s="50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T541" s="2"/>
    </row>
    <row r="542" spans="1:20" x14ac:dyDescent="0.25">
      <c r="A542" s="2"/>
      <c r="C542" s="49"/>
      <c r="D542" s="50"/>
      <c r="E542" s="50"/>
      <c r="F542" s="50"/>
      <c r="G542" s="50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T542" s="2"/>
    </row>
    <row r="543" spans="1:20" x14ac:dyDescent="0.25">
      <c r="A543" s="2"/>
      <c r="C543" s="49"/>
      <c r="D543" s="50"/>
      <c r="E543" s="50"/>
      <c r="F543" s="50"/>
      <c r="G543" s="50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T543" s="2"/>
    </row>
    <row r="544" spans="1:20" x14ac:dyDescent="0.25">
      <c r="A544" s="2"/>
      <c r="C544" s="49"/>
      <c r="D544" s="50"/>
      <c r="E544" s="50"/>
      <c r="F544" s="50"/>
      <c r="G544" s="50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T544" s="2"/>
    </row>
    <row r="545" spans="1:20" x14ac:dyDescent="0.25">
      <c r="A545" s="2"/>
      <c r="C545" s="49"/>
      <c r="D545" s="50"/>
      <c r="E545" s="50"/>
      <c r="F545" s="50"/>
      <c r="G545" s="50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T545" s="2"/>
    </row>
    <row r="546" spans="1:20" x14ac:dyDescent="0.25">
      <c r="A546" s="2"/>
      <c r="C546" s="49"/>
      <c r="D546" s="50"/>
      <c r="E546" s="50"/>
      <c r="F546" s="50"/>
      <c r="G546" s="50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T546" s="2"/>
    </row>
    <row r="547" spans="1:20" x14ac:dyDescent="0.25">
      <c r="A547" s="2"/>
      <c r="C547" s="49"/>
      <c r="D547" s="50"/>
      <c r="E547" s="50"/>
      <c r="F547" s="50"/>
      <c r="G547" s="50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T547" s="2"/>
    </row>
    <row r="548" spans="1:20" x14ac:dyDescent="0.25">
      <c r="A548" s="2"/>
      <c r="C548" s="49"/>
      <c r="D548" s="50"/>
      <c r="E548" s="50"/>
      <c r="F548" s="50"/>
      <c r="G548" s="50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T548" s="2"/>
    </row>
    <row r="549" spans="1:20" x14ac:dyDescent="0.25">
      <c r="A549" s="2"/>
      <c r="C549" s="49"/>
      <c r="D549" s="50"/>
      <c r="E549" s="50"/>
      <c r="F549" s="50"/>
      <c r="G549" s="50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T549" s="2"/>
    </row>
    <row r="550" spans="1:20" x14ac:dyDescent="0.25">
      <c r="A550" s="2"/>
      <c r="C550" s="49"/>
      <c r="D550" s="50"/>
      <c r="E550" s="50"/>
      <c r="F550" s="50"/>
      <c r="G550" s="50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T550" s="2"/>
    </row>
    <row r="551" spans="1:20" x14ac:dyDescent="0.25">
      <c r="A551" s="2"/>
      <c r="C551" s="49"/>
      <c r="D551" s="50"/>
      <c r="E551" s="50"/>
      <c r="F551" s="50"/>
      <c r="G551" s="50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T551" s="2"/>
    </row>
    <row r="552" spans="1:20" x14ac:dyDescent="0.25">
      <c r="A552" s="2"/>
      <c r="C552" s="49"/>
      <c r="D552" s="50"/>
      <c r="E552" s="50"/>
      <c r="F552" s="50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T552" s="2"/>
    </row>
    <row r="553" spans="1:20" x14ac:dyDescent="0.25">
      <c r="A553" s="2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T553" s="2"/>
    </row>
    <row r="554" spans="1:20" x14ac:dyDescent="0.25">
      <c r="A554" s="2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T554" s="2"/>
    </row>
    <row r="555" spans="1:20" x14ac:dyDescent="0.25">
      <c r="A555" s="2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T555" s="2"/>
    </row>
    <row r="556" spans="1:20" x14ac:dyDescent="0.25">
      <c r="A556" s="2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T556" s="2"/>
    </row>
    <row r="557" spans="1:20" x14ac:dyDescent="0.25">
      <c r="A557" s="2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T557" s="2"/>
    </row>
    <row r="558" spans="1:20" x14ac:dyDescent="0.25">
      <c r="A558" s="2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T558" s="2"/>
    </row>
    <row r="559" spans="1:20" x14ac:dyDescent="0.25">
      <c r="A559" s="2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T559" s="2"/>
    </row>
    <row r="560" spans="1:20" x14ac:dyDescent="0.25">
      <c r="A560" s="2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T560" s="2"/>
    </row>
    <row r="561" spans="1:20" x14ac:dyDescent="0.25">
      <c r="A561" s="2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T561" s="2"/>
    </row>
    <row r="562" spans="1:20" x14ac:dyDescent="0.25">
      <c r="A562" s="2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T562" s="2"/>
    </row>
    <row r="563" spans="1:20" x14ac:dyDescent="0.25">
      <c r="A563" s="2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T563" s="2"/>
    </row>
    <row r="564" spans="1:20" x14ac:dyDescent="0.25">
      <c r="A564" s="2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T564" s="2"/>
    </row>
    <row r="565" spans="1:20" x14ac:dyDescent="0.25">
      <c r="A565" s="2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T565" s="2"/>
    </row>
    <row r="566" spans="1:20" x14ac:dyDescent="0.25">
      <c r="A566" s="2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T566" s="2"/>
    </row>
    <row r="567" spans="1:20" x14ac:dyDescent="0.25">
      <c r="A567" s="2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T567" s="2"/>
    </row>
    <row r="568" spans="1:20" x14ac:dyDescent="0.25">
      <c r="A568" s="2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T568" s="2"/>
    </row>
    <row r="569" spans="1:20" x14ac:dyDescent="0.25">
      <c r="A569" s="2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T569" s="2"/>
    </row>
    <row r="570" spans="1:20" x14ac:dyDescent="0.25">
      <c r="A570" s="2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T570" s="2"/>
    </row>
    <row r="571" spans="1:20" x14ac:dyDescent="0.25">
      <c r="A571" s="2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T571" s="2"/>
    </row>
    <row r="572" spans="1:20" x14ac:dyDescent="0.25">
      <c r="A572" s="2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T572" s="2"/>
    </row>
    <row r="573" spans="1:20" x14ac:dyDescent="0.25">
      <c r="A573" s="2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T573" s="2"/>
    </row>
    <row r="574" spans="1:20" x14ac:dyDescent="0.25">
      <c r="A574" s="2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T574" s="2"/>
    </row>
    <row r="575" spans="1:20" x14ac:dyDescent="0.25">
      <c r="A575" s="2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T575" s="2"/>
    </row>
    <row r="576" spans="1:20" x14ac:dyDescent="0.25">
      <c r="A576" s="2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T576" s="2"/>
    </row>
    <row r="577" spans="1:20" x14ac:dyDescent="0.25">
      <c r="A577" s="2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T577" s="2"/>
    </row>
    <row r="578" spans="1:20" x14ac:dyDescent="0.25">
      <c r="A578" s="2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T578" s="2"/>
    </row>
    <row r="579" spans="1:20" x14ac:dyDescent="0.25">
      <c r="A579" s="2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T579" s="2"/>
    </row>
    <row r="580" spans="1:20" x14ac:dyDescent="0.25">
      <c r="A580" s="2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T580" s="2"/>
    </row>
    <row r="581" spans="1:20" x14ac:dyDescent="0.25">
      <c r="A581" s="2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T581" s="2"/>
    </row>
    <row r="582" spans="1:20" x14ac:dyDescent="0.25">
      <c r="A582" s="2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T582" s="2"/>
    </row>
    <row r="583" spans="1:20" x14ac:dyDescent="0.25">
      <c r="A583" s="2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T583" s="2"/>
    </row>
    <row r="584" spans="1:20" x14ac:dyDescent="0.25">
      <c r="A584" s="2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T584" s="2"/>
    </row>
    <row r="585" spans="1:20" x14ac:dyDescent="0.25">
      <c r="A585" s="2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T585" s="2"/>
    </row>
    <row r="586" spans="1:20" x14ac:dyDescent="0.25">
      <c r="A586" s="2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T586" s="2"/>
    </row>
    <row r="587" spans="1:20" x14ac:dyDescent="0.25">
      <c r="A587" s="2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T587" s="2"/>
    </row>
    <row r="588" spans="1:20" x14ac:dyDescent="0.25">
      <c r="A588" s="2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T588" s="2"/>
    </row>
    <row r="589" spans="1:20" x14ac:dyDescent="0.25">
      <c r="A589" s="2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T589" s="2"/>
    </row>
    <row r="590" spans="1:20" x14ac:dyDescent="0.25">
      <c r="A590" s="2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T590" s="2"/>
    </row>
    <row r="591" spans="1:20" x14ac:dyDescent="0.25">
      <c r="A591" s="2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T591" s="2"/>
    </row>
    <row r="592" spans="1:20" x14ac:dyDescent="0.25">
      <c r="A592" s="2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T592" s="2"/>
    </row>
    <row r="593" spans="1:20" x14ac:dyDescent="0.25">
      <c r="A593" s="2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T593" s="2"/>
    </row>
    <row r="594" spans="1:20" x14ac:dyDescent="0.25">
      <c r="A594" s="2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T594" s="2"/>
    </row>
    <row r="595" spans="1:20" x14ac:dyDescent="0.25">
      <c r="A595" s="2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T595" s="2"/>
    </row>
    <row r="596" spans="1:20" x14ac:dyDescent="0.25">
      <c r="A596" s="2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T596" s="2"/>
    </row>
    <row r="597" spans="1:20" x14ac:dyDescent="0.25">
      <c r="A597" s="2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T597" s="2"/>
    </row>
    <row r="598" spans="1:20" x14ac:dyDescent="0.25">
      <c r="A598" s="2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T598" s="2"/>
    </row>
    <row r="599" spans="1:20" x14ac:dyDescent="0.25">
      <c r="A599" s="2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T599" s="2"/>
    </row>
    <row r="600" spans="1:20" x14ac:dyDescent="0.25">
      <c r="A600" s="2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T600" s="2"/>
    </row>
    <row r="601" spans="1:20" x14ac:dyDescent="0.25">
      <c r="A601" s="2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T601" s="2"/>
    </row>
    <row r="602" spans="1:20" x14ac:dyDescent="0.25">
      <c r="A602" s="2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T602" s="2"/>
    </row>
    <row r="603" spans="1:20" x14ac:dyDescent="0.25">
      <c r="A603" s="2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T603" s="2"/>
    </row>
    <row r="604" spans="1:20" x14ac:dyDescent="0.25">
      <c r="A604" s="2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T604" s="2"/>
    </row>
    <row r="605" spans="1:20" x14ac:dyDescent="0.25">
      <c r="A605" s="2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T605" s="2"/>
    </row>
    <row r="606" spans="1:20" x14ac:dyDescent="0.25">
      <c r="A606" s="2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T606" s="2"/>
    </row>
    <row r="607" spans="1:20" x14ac:dyDescent="0.25">
      <c r="A607" s="2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T607" s="2"/>
    </row>
    <row r="608" spans="1:20" x14ac:dyDescent="0.25">
      <c r="A608" s="2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T608" s="2"/>
    </row>
    <row r="609" spans="1:20" x14ac:dyDescent="0.25">
      <c r="A609" s="2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T609" s="2"/>
    </row>
    <row r="610" spans="1:20" x14ac:dyDescent="0.25">
      <c r="A610" s="2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T610" s="2"/>
    </row>
    <row r="611" spans="1:20" x14ac:dyDescent="0.25">
      <c r="A611" s="2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T611" s="2"/>
    </row>
    <row r="612" spans="1:20" x14ac:dyDescent="0.25">
      <c r="A612" s="2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T612" s="2"/>
    </row>
    <row r="613" spans="1:20" x14ac:dyDescent="0.25">
      <c r="A613" s="2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T613" s="2"/>
    </row>
    <row r="614" spans="1:20" x14ac:dyDescent="0.25">
      <c r="A614" s="2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T614" s="2"/>
    </row>
    <row r="615" spans="1:20" x14ac:dyDescent="0.25">
      <c r="A615" s="2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T615" s="2"/>
    </row>
    <row r="616" spans="1:20" x14ac:dyDescent="0.25">
      <c r="A616" s="2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T616" s="2"/>
    </row>
    <row r="617" spans="1:20" x14ac:dyDescent="0.25">
      <c r="A617" s="2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T617" s="2"/>
    </row>
    <row r="618" spans="1:20" x14ac:dyDescent="0.25">
      <c r="A618" s="2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T618" s="2"/>
    </row>
    <row r="619" spans="1:20" x14ac:dyDescent="0.25">
      <c r="A619" s="2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T619" s="2"/>
    </row>
    <row r="620" spans="1:20" x14ac:dyDescent="0.25">
      <c r="A620" s="2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T620" s="2"/>
    </row>
    <row r="621" spans="1:20" x14ac:dyDescent="0.25">
      <c r="A621" s="2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T621" s="2"/>
    </row>
    <row r="622" spans="1:20" x14ac:dyDescent="0.25">
      <c r="A622" s="2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T622" s="2"/>
    </row>
    <row r="623" spans="1:20" x14ac:dyDescent="0.25">
      <c r="A623" s="2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T623" s="2"/>
    </row>
    <row r="624" spans="1:20" x14ac:dyDescent="0.25">
      <c r="A624" s="2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T624" s="2"/>
    </row>
    <row r="625" spans="1:20" x14ac:dyDescent="0.25">
      <c r="A625" s="2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T625" s="2"/>
    </row>
    <row r="626" spans="1:20" x14ac:dyDescent="0.25">
      <c r="A626" s="2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T626" s="2"/>
    </row>
    <row r="627" spans="1:20" x14ac:dyDescent="0.25">
      <c r="A627" s="2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T627" s="2"/>
    </row>
    <row r="628" spans="1:20" x14ac:dyDescent="0.25">
      <c r="A628" s="2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T628" s="2"/>
    </row>
    <row r="629" spans="1:20" x14ac:dyDescent="0.25">
      <c r="A629" s="2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T629" s="2"/>
    </row>
    <row r="630" spans="1:20" x14ac:dyDescent="0.25">
      <c r="A630" s="2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T630" s="2"/>
    </row>
    <row r="631" spans="1:20" x14ac:dyDescent="0.25">
      <c r="A631" s="2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T631" s="2"/>
    </row>
    <row r="632" spans="1:20" x14ac:dyDescent="0.25">
      <c r="A632" s="2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T632" s="2"/>
    </row>
    <row r="633" spans="1:20" x14ac:dyDescent="0.25">
      <c r="A633" s="2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T633" s="2"/>
    </row>
    <row r="634" spans="1:20" x14ac:dyDescent="0.25">
      <c r="A634" s="2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T634" s="2"/>
    </row>
    <row r="635" spans="1:20" x14ac:dyDescent="0.25">
      <c r="A635" s="2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T635" s="2"/>
    </row>
    <row r="636" spans="1:20" x14ac:dyDescent="0.25">
      <c r="A636" s="2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T636" s="2"/>
    </row>
    <row r="637" spans="1:20" x14ac:dyDescent="0.25">
      <c r="A637" s="2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T637" s="2"/>
    </row>
    <row r="638" spans="1:20" x14ac:dyDescent="0.25">
      <c r="A638" s="2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T638" s="2"/>
    </row>
    <row r="639" spans="1:20" x14ac:dyDescent="0.25">
      <c r="A639" s="2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T639" s="2"/>
    </row>
    <row r="640" spans="1:20" x14ac:dyDescent="0.25">
      <c r="A640" s="2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T640" s="2"/>
    </row>
    <row r="641" spans="1:20" x14ac:dyDescent="0.25">
      <c r="A641" s="2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T641" s="2"/>
    </row>
    <row r="642" spans="1:20" x14ac:dyDescent="0.25">
      <c r="A642" s="2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T642" s="2"/>
    </row>
    <row r="643" spans="1:20" x14ac:dyDescent="0.25">
      <c r="A643" s="2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T643" s="2"/>
    </row>
    <row r="644" spans="1:20" x14ac:dyDescent="0.25">
      <c r="A644" s="2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T644" s="2"/>
    </row>
    <row r="645" spans="1:20" x14ac:dyDescent="0.25">
      <c r="A645" s="2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T645" s="2"/>
    </row>
    <row r="646" spans="1:20" x14ac:dyDescent="0.25">
      <c r="A646" s="2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T646" s="2"/>
    </row>
    <row r="647" spans="1:20" x14ac:dyDescent="0.25">
      <c r="A647" s="2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T647" s="2"/>
    </row>
    <row r="648" spans="1:20" x14ac:dyDescent="0.25">
      <c r="A648" s="2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T648" s="2"/>
    </row>
    <row r="649" spans="1:20" x14ac:dyDescent="0.25">
      <c r="A649" s="2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T649" s="2"/>
    </row>
    <row r="650" spans="1:20" x14ac:dyDescent="0.25">
      <c r="A650" s="2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T650" s="2"/>
    </row>
    <row r="651" spans="1:20" x14ac:dyDescent="0.25">
      <c r="A651" s="2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T651" s="2"/>
    </row>
    <row r="652" spans="1:20" x14ac:dyDescent="0.25">
      <c r="A652" s="2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T652" s="2"/>
    </row>
    <row r="653" spans="1:20" x14ac:dyDescent="0.25">
      <c r="A653" s="2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T653" s="2"/>
    </row>
    <row r="654" spans="1:20" x14ac:dyDescent="0.25">
      <c r="A654" s="2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T654" s="2"/>
    </row>
    <row r="655" spans="1:20" x14ac:dyDescent="0.25">
      <c r="A655" s="2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T655" s="2"/>
    </row>
    <row r="656" spans="1:20" x14ac:dyDescent="0.25">
      <c r="A656" s="2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T656" s="2"/>
    </row>
    <row r="657" spans="1:20" x14ac:dyDescent="0.25">
      <c r="A657" s="2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T657" s="2"/>
    </row>
    <row r="658" spans="1:20" x14ac:dyDescent="0.25">
      <c r="A658" s="2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T658" s="2"/>
    </row>
    <row r="659" spans="1:20" x14ac:dyDescent="0.25">
      <c r="A659" s="2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T659" s="2"/>
    </row>
    <row r="660" spans="1:20" x14ac:dyDescent="0.25">
      <c r="A660" s="2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T660" s="2"/>
    </row>
    <row r="661" spans="1:20" x14ac:dyDescent="0.25">
      <c r="A661" s="2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T661" s="2"/>
    </row>
    <row r="662" spans="1:20" x14ac:dyDescent="0.25">
      <c r="A662" s="2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T662" s="2"/>
    </row>
    <row r="663" spans="1:20" x14ac:dyDescent="0.25">
      <c r="A663" s="2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T663" s="2"/>
    </row>
    <row r="664" spans="1:20" x14ac:dyDescent="0.25">
      <c r="A664" s="2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T664" s="2"/>
    </row>
    <row r="665" spans="1:20" x14ac:dyDescent="0.25">
      <c r="A665" s="2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T665" s="2"/>
    </row>
    <row r="666" spans="1:20" x14ac:dyDescent="0.25">
      <c r="A666" s="2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T666" s="2"/>
    </row>
    <row r="667" spans="1:20" x14ac:dyDescent="0.25">
      <c r="A667" s="2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T667" s="2"/>
    </row>
    <row r="668" spans="1:20" x14ac:dyDescent="0.25">
      <c r="A668" s="2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T668" s="2"/>
    </row>
    <row r="669" spans="1:20" x14ac:dyDescent="0.25">
      <c r="A669" s="2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T669" s="2"/>
    </row>
    <row r="670" spans="1:20" x14ac:dyDescent="0.25">
      <c r="A670" s="2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T670" s="2"/>
    </row>
    <row r="671" spans="1:20" x14ac:dyDescent="0.25">
      <c r="A671" s="2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T671" s="2"/>
    </row>
    <row r="672" spans="1:20" x14ac:dyDescent="0.25">
      <c r="A672" s="2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T672" s="2"/>
    </row>
    <row r="673" spans="1:20" x14ac:dyDescent="0.25">
      <c r="A673" s="2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T673" s="2"/>
    </row>
    <row r="674" spans="1:20" x14ac:dyDescent="0.25">
      <c r="A674" s="2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T674" s="2"/>
    </row>
    <row r="675" spans="1:20" x14ac:dyDescent="0.25">
      <c r="A675" s="2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T675" s="2"/>
    </row>
    <row r="676" spans="1:20" x14ac:dyDescent="0.25">
      <c r="A676" s="2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T676" s="2"/>
    </row>
    <row r="677" spans="1:20" x14ac:dyDescent="0.25">
      <c r="A677" s="2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T677" s="2"/>
    </row>
    <row r="678" spans="1:20" x14ac:dyDescent="0.25">
      <c r="A678" s="2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T678" s="2"/>
    </row>
    <row r="679" spans="1:20" x14ac:dyDescent="0.25">
      <c r="A679" s="2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T679" s="2"/>
    </row>
    <row r="680" spans="1:20" x14ac:dyDescent="0.25">
      <c r="A680" s="2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T680" s="2"/>
    </row>
    <row r="681" spans="1:20" x14ac:dyDescent="0.25">
      <c r="A681" s="2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T681" s="2"/>
    </row>
    <row r="682" spans="1:20" x14ac:dyDescent="0.25">
      <c r="A682" s="2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T682" s="2"/>
    </row>
    <row r="683" spans="1:20" x14ac:dyDescent="0.25">
      <c r="A683" s="2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T683" s="2"/>
    </row>
    <row r="684" spans="1:20" x14ac:dyDescent="0.25">
      <c r="A684" s="2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T684" s="2"/>
    </row>
    <row r="685" spans="1:20" x14ac:dyDescent="0.25">
      <c r="A685" s="2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T685" s="2"/>
    </row>
    <row r="686" spans="1:20" x14ac:dyDescent="0.25">
      <c r="A686" s="2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T686" s="2"/>
    </row>
    <row r="687" spans="1:20" x14ac:dyDescent="0.25">
      <c r="A687" s="2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T687" s="2"/>
    </row>
    <row r="688" spans="1:20" x14ac:dyDescent="0.25">
      <c r="A688" s="2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T688" s="2"/>
    </row>
    <row r="689" spans="1:20" x14ac:dyDescent="0.25">
      <c r="A689" s="2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T689" s="2"/>
    </row>
    <row r="690" spans="1:20" x14ac:dyDescent="0.25">
      <c r="A690" s="2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T690" s="2"/>
    </row>
    <row r="691" spans="1:20" x14ac:dyDescent="0.25">
      <c r="A691" s="2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T691" s="2"/>
    </row>
    <row r="692" spans="1:20" x14ac:dyDescent="0.25">
      <c r="A692" s="2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T692" s="2"/>
    </row>
    <row r="693" spans="1:20" x14ac:dyDescent="0.25">
      <c r="A693" s="2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T693" s="2"/>
    </row>
    <row r="694" spans="1:20" x14ac:dyDescent="0.25">
      <c r="A694" s="2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T694" s="2"/>
    </row>
    <row r="695" spans="1:20" x14ac:dyDescent="0.25">
      <c r="A695" s="2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T695" s="2"/>
    </row>
    <row r="696" spans="1:20" x14ac:dyDescent="0.25">
      <c r="A696" s="2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T696" s="2"/>
    </row>
    <row r="697" spans="1:20" x14ac:dyDescent="0.25">
      <c r="A697" s="2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T697" s="2"/>
    </row>
    <row r="698" spans="1:20" x14ac:dyDescent="0.25">
      <c r="A698" s="2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T698" s="2"/>
    </row>
    <row r="699" spans="1:20" x14ac:dyDescent="0.25">
      <c r="A699" s="2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T699" s="2"/>
    </row>
    <row r="700" spans="1:20" x14ac:dyDescent="0.25">
      <c r="A700" s="2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T700" s="2"/>
    </row>
    <row r="701" spans="1:20" x14ac:dyDescent="0.25">
      <c r="A701" s="2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T701" s="2"/>
    </row>
    <row r="702" spans="1:20" x14ac:dyDescent="0.25">
      <c r="A702" s="2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T702" s="2"/>
    </row>
    <row r="703" spans="1:20" x14ac:dyDescent="0.25">
      <c r="A703" s="2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T703" s="2"/>
    </row>
    <row r="704" spans="1:20" x14ac:dyDescent="0.25">
      <c r="A704" s="2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T704" s="2"/>
    </row>
    <row r="705" spans="1:20" x14ac:dyDescent="0.25">
      <c r="A705" s="2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T705" s="2"/>
    </row>
    <row r="706" spans="1:20" x14ac:dyDescent="0.25">
      <c r="A706" s="2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T706" s="2"/>
    </row>
    <row r="707" spans="1:20" x14ac:dyDescent="0.25">
      <c r="A707" s="2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T707" s="2"/>
    </row>
    <row r="708" spans="1:20" x14ac:dyDescent="0.25">
      <c r="A708" s="2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T708" s="2"/>
    </row>
    <row r="709" spans="1:20" x14ac:dyDescent="0.25">
      <c r="A709" s="2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T709" s="2"/>
    </row>
    <row r="710" spans="1:20" x14ac:dyDescent="0.25">
      <c r="A710" s="2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T710" s="2"/>
    </row>
    <row r="711" spans="1:20" x14ac:dyDescent="0.25">
      <c r="A711" s="2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T711" s="2"/>
    </row>
    <row r="712" spans="1:20" x14ac:dyDescent="0.25">
      <c r="A712" s="2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T712" s="2"/>
    </row>
    <row r="713" spans="1:20" x14ac:dyDescent="0.25">
      <c r="A713" s="2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T713" s="2"/>
    </row>
    <row r="714" spans="1:20" x14ac:dyDescent="0.25">
      <c r="A714" s="2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T714" s="2"/>
    </row>
    <row r="715" spans="1:20" x14ac:dyDescent="0.25">
      <c r="A715" s="2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T715" s="2"/>
    </row>
    <row r="716" spans="1:20" x14ac:dyDescent="0.25">
      <c r="A716" s="2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T716" s="2"/>
    </row>
    <row r="717" spans="1:20" x14ac:dyDescent="0.25">
      <c r="A717" s="2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T717" s="2"/>
    </row>
    <row r="718" spans="1:20" x14ac:dyDescent="0.25">
      <c r="A718" s="2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T718" s="2"/>
    </row>
    <row r="719" spans="1:20" x14ac:dyDescent="0.25">
      <c r="A719" s="2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T719" s="2"/>
    </row>
    <row r="720" spans="1:20" x14ac:dyDescent="0.25">
      <c r="A720" s="2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T720" s="2"/>
    </row>
    <row r="721" spans="1:20" x14ac:dyDescent="0.25">
      <c r="A721" s="2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T721" s="2"/>
    </row>
    <row r="722" spans="1:20" x14ac:dyDescent="0.25">
      <c r="A722" s="2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T722" s="2"/>
    </row>
    <row r="723" spans="1:20" x14ac:dyDescent="0.25">
      <c r="A723" s="2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T723" s="2"/>
    </row>
    <row r="724" spans="1:20" x14ac:dyDescent="0.25">
      <c r="A724" s="2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T724" s="2"/>
    </row>
    <row r="725" spans="1:20" x14ac:dyDescent="0.25">
      <c r="A725" s="2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T725" s="2"/>
    </row>
    <row r="726" spans="1:20" x14ac:dyDescent="0.25">
      <c r="A726" s="2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T726" s="2"/>
    </row>
    <row r="727" spans="1:20" x14ac:dyDescent="0.25">
      <c r="A727" s="2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T727" s="2"/>
    </row>
    <row r="728" spans="1:20" x14ac:dyDescent="0.25">
      <c r="A728" s="2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T728" s="2"/>
    </row>
    <row r="729" spans="1:20" x14ac:dyDescent="0.25">
      <c r="A729" s="2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T729" s="2"/>
    </row>
    <row r="730" spans="1:20" x14ac:dyDescent="0.25">
      <c r="A730" s="2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T730" s="2"/>
    </row>
    <row r="731" spans="1:20" x14ac:dyDescent="0.25">
      <c r="A731" s="2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T731" s="2"/>
    </row>
    <row r="732" spans="1:20" x14ac:dyDescent="0.25">
      <c r="A732" s="2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T732" s="2"/>
    </row>
    <row r="733" spans="1:20" x14ac:dyDescent="0.25">
      <c r="A733" s="2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T733" s="2"/>
    </row>
    <row r="734" spans="1:20" x14ac:dyDescent="0.25">
      <c r="A734" s="2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T734" s="2"/>
    </row>
    <row r="735" spans="1:20" x14ac:dyDescent="0.25">
      <c r="A735" s="2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T735" s="2"/>
    </row>
    <row r="736" spans="1:20" x14ac:dyDescent="0.25">
      <c r="A736" s="2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T736" s="2"/>
    </row>
    <row r="737" spans="1:20" x14ac:dyDescent="0.25">
      <c r="A737" s="2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T737" s="2"/>
    </row>
    <row r="738" spans="1:20" x14ac:dyDescent="0.25">
      <c r="A738" s="2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T738" s="2"/>
    </row>
    <row r="739" spans="1:20" x14ac:dyDescent="0.25">
      <c r="A739" s="2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T739" s="2"/>
    </row>
    <row r="740" spans="1:20" x14ac:dyDescent="0.25">
      <c r="A740" s="2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T740" s="2"/>
    </row>
    <row r="741" spans="1:20" x14ac:dyDescent="0.25">
      <c r="A741" s="2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T741" s="2"/>
    </row>
    <row r="742" spans="1:20" x14ac:dyDescent="0.25">
      <c r="A742" s="2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T742" s="2"/>
    </row>
    <row r="743" spans="1:20" x14ac:dyDescent="0.25">
      <c r="A743" s="2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T743" s="2"/>
    </row>
    <row r="744" spans="1:20" x14ac:dyDescent="0.25">
      <c r="A744" s="2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T744" s="2"/>
    </row>
    <row r="745" spans="1:20" x14ac:dyDescent="0.25">
      <c r="A745" s="2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T745" s="2"/>
    </row>
    <row r="746" spans="1:20" x14ac:dyDescent="0.25">
      <c r="A746" s="2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T746" s="2"/>
    </row>
    <row r="747" spans="1:20" x14ac:dyDescent="0.25">
      <c r="A747" s="2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T747" s="2"/>
    </row>
    <row r="748" spans="1:20" x14ac:dyDescent="0.25">
      <c r="A748" s="2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T748" s="2"/>
    </row>
    <row r="749" spans="1:20" x14ac:dyDescent="0.25">
      <c r="A749" s="2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T749" s="2"/>
    </row>
    <row r="750" spans="1:20" x14ac:dyDescent="0.25">
      <c r="A750" s="2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T750" s="2"/>
    </row>
    <row r="751" spans="1:20" x14ac:dyDescent="0.25">
      <c r="A751" s="2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T751" s="2"/>
    </row>
    <row r="752" spans="1:20" x14ac:dyDescent="0.25">
      <c r="A752" s="2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T752" s="2"/>
    </row>
    <row r="753" spans="1:20" x14ac:dyDescent="0.25">
      <c r="A753" s="2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T753" s="2"/>
    </row>
    <row r="754" spans="1:20" x14ac:dyDescent="0.25">
      <c r="A754" s="2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T754" s="2"/>
    </row>
    <row r="755" spans="1:20" x14ac:dyDescent="0.25">
      <c r="A755" s="2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T755" s="2"/>
    </row>
    <row r="756" spans="1:20" x14ac:dyDescent="0.25">
      <c r="A756" s="2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T756" s="2"/>
    </row>
    <row r="757" spans="1:20" x14ac:dyDescent="0.25">
      <c r="A757" s="2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T757" s="2"/>
    </row>
    <row r="758" spans="1:20" x14ac:dyDescent="0.25">
      <c r="A758" s="2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T758" s="2"/>
    </row>
    <row r="759" spans="1:20" x14ac:dyDescent="0.25">
      <c r="A759" s="2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T759" s="2"/>
    </row>
    <row r="760" spans="1:20" x14ac:dyDescent="0.25">
      <c r="A760" s="2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T760" s="2"/>
    </row>
    <row r="761" spans="1:20" x14ac:dyDescent="0.25">
      <c r="A761" s="2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T761" s="2"/>
    </row>
    <row r="762" spans="1:20" x14ac:dyDescent="0.25">
      <c r="A762" s="2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T762" s="2"/>
    </row>
    <row r="763" spans="1:20" x14ac:dyDescent="0.25">
      <c r="A763" s="2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T763" s="2"/>
    </row>
    <row r="764" spans="1:20" x14ac:dyDescent="0.25">
      <c r="A764" s="2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T764" s="2"/>
    </row>
    <row r="765" spans="1:20" x14ac:dyDescent="0.25">
      <c r="A765" s="2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T765" s="2"/>
    </row>
    <row r="766" spans="1:20" x14ac:dyDescent="0.25">
      <c r="A766" s="2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T766" s="2"/>
    </row>
    <row r="767" spans="1:20" x14ac:dyDescent="0.25">
      <c r="A767" s="2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T767" s="2"/>
    </row>
    <row r="768" spans="1:20" x14ac:dyDescent="0.25">
      <c r="A768" s="2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T768" s="2"/>
    </row>
    <row r="769" spans="1:20" x14ac:dyDescent="0.25">
      <c r="A769" s="2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T769" s="2"/>
    </row>
    <row r="770" spans="1:20" x14ac:dyDescent="0.25">
      <c r="A770" s="2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T770" s="2"/>
    </row>
    <row r="771" spans="1:20" x14ac:dyDescent="0.25">
      <c r="A771" s="2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T771" s="2"/>
    </row>
    <row r="772" spans="1:20" x14ac:dyDescent="0.25">
      <c r="A772" s="2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T772" s="2"/>
    </row>
    <row r="773" spans="1:20" x14ac:dyDescent="0.25">
      <c r="A773" s="2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T773" s="2"/>
    </row>
    <row r="774" spans="1:20" x14ac:dyDescent="0.25">
      <c r="A774" s="2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T774" s="2"/>
    </row>
    <row r="775" spans="1:20" x14ac:dyDescent="0.25">
      <c r="A775" s="2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T775" s="2"/>
    </row>
    <row r="776" spans="1:20" x14ac:dyDescent="0.25">
      <c r="A776" s="2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T776" s="2"/>
    </row>
    <row r="777" spans="1:20" x14ac:dyDescent="0.25">
      <c r="A777" s="2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T777" s="2"/>
    </row>
    <row r="778" spans="1:20" x14ac:dyDescent="0.25">
      <c r="A778" s="2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T778" s="2"/>
    </row>
    <row r="779" spans="1:20" x14ac:dyDescent="0.25">
      <c r="A779" s="2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T779" s="2"/>
    </row>
    <row r="780" spans="1:20" x14ac:dyDescent="0.25">
      <c r="A780" s="2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T780" s="2"/>
    </row>
    <row r="781" spans="1:20" x14ac:dyDescent="0.25">
      <c r="A781" s="2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T781" s="2"/>
    </row>
    <row r="782" spans="1:20" x14ac:dyDescent="0.25">
      <c r="A782" s="2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T782" s="2"/>
    </row>
    <row r="783" spans="1:20" x14ac:dyDescent="0.25">
      <c r="A783" s="2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T783" s="2"/>
    </row>
    <row r="784" spans="1:20" x14ac:dyDescent="0.25">
      <c r="A784" s="2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T784" s="2"/>
    </row>
    <row r="785" spans="1:20" x14ac:dyDescent="0.25">
      <c r="A785" s="2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T785" s="2"/>
    </row>
    <row r="786" spans="1:20" x14ac:dyDescent="0.25">
      <c r="A786" s="2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T786" s="2"/>
    </row>
    <row r="787" spans="1:20" x14ac:dyDescent="0.25">
      <c r="A787" s="2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T787" s="2"/>
    </row>
    <row r="788" spans="1:20" x14ac:dyDescent="0.25">
      <c r="A788" s="2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T788" s="2"/>
    </row>
    <row r="789" spans="1:20" x14ac:dyDescent="0.25">
      <c r="A789" s="2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T789" s="2"/>
    </row>
    <row r="790" spans="1:20" x14ac:dyDescent="0.25">
      <c r="A790" s="2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T790" s="2"/>
    </row>
    <row r="791" spans="1:20" x14ac:dyDescent="0.25">
      <c r="A791" s="2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T791" s="2"/>
    </row>
    <row r="792" spans="1:20" x14ac:dyDescent="0.25">
      <c r="A792" s="2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T792" s="2"/>
    </row>
    <row r="793" spans="1:20" x14ac:dyDescent="0.25">
      <c r="A793" s="2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T793" s="2"/>
    </row>
    <row r="794" spans="1:20" x14ac:dyDescent="0.25">
      <c r="A794" s="2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T794" s="2"/>
    </row>
    <row r="795" spans="1:20" x14ac:dyDescent="0.25">
      <c r="A795" s="2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T795" s="2"/>
    </row>
    <row r="796" spans="1:20" x14ac:dyDescent="0.25">
      <c r="A796" s="2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T796" s="2"/>
    </row>
    <row r="797" spans="1:20" x14ac:dyDescent="0.25">
      <c r="A797" s="2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T797" s="2"/>
    </row>
    <row r="798" spans="1:20" x14ac:dyDescent="0.25">
      <c r="A798" s="2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T798" s="2"/>
    </row>
    <row r="799" spans="1:20" x14ac:dyDescent="0.25">
      <c r="A799" s="2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T799" s="2"/>
    </row>
    <row r="800" spans="1:20" x14ac:dyDescent="0.25">
      <c r="A800" s="2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T800" s="2"/>
    </row>
    <row r="801" spans="1:20" x14ac:dyDescent="0.25">
      <c r="A801" s="2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T801" s="2"/>
    </row>
    <row r="802" spans="1:20" x14ac:dyDescent="0.25">
      <c r="A802" s="2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T802" s="2"/>
    </row>
    <row r="803" spans="1:20" x14ac:dyDescent="0.25">
      <c r="A803" s="2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T803" s="2"/>
    </row>
    <row r="804" spans="1:20" x14ac:dyDescent="0.25">
      <c r="A804" s="2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T804" s="2"/>
    </row>
    <row r="805" spans="1:20" x14ac:dyDescent="0.25">
      <c r="A805" s="2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T805" s="2"/>
    </row>
    <row r="806" spans="1:20" x14ac:dyDescent="0.25">
      <c r="A806" s="2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T806" s="2"/>
    </row>
    <row r="807" spans="1:20" x14ac:dyDescent="0.25">
      <c r="A807" s="2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T807" s="2"/>
    </row>
    <row r="808" spans="1:20" x14ac:dyDescent="0.25">
      <c r="A808" s="2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T808" s="2"/>
    </row>
    <row r="809" spans="1:20" x14ac:dyDescent="0.25">
      <c r="A809" s="2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T809" s="2"/>
    </row>
    <row r="810" spans="1:20" x14ac:dyDescent="0.25">
      <c r="A810" s="2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T810" s="2"/>
    </row>
    <row r="811" spans="1:20" x14ac:dyDescent="0.25">
      <c r="A811" s="2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T811" s="2"/>
    </row>
    <row r="812" spans="1:20" x14ac:dyDescent="0.25">
      <c r="A812" s="2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T812" s="2"/>
    </row>
    <row r="813" spans="1:20" x14ac:dyDescent="0.25">
      <c r="A813" s="2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T813" s="2"/>
    </row>
    <row r="814" spans="1:20" x14ac:dyDescent="0.25">
      <c r="A814" s="2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T814" s="2"/>
    </row>
    <row r="815" spans="1:20" x14ac:dyDescent="0.25">
      <c r="A815" s="2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T815" s="2"/>
    </row>
    <row r="816" spans="1:20" x14ac:dyDescent="0.25">
      <c r="A816" s="2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T816" s="2"/>
    </row>
    <row r="817" spans="1:20" x14ac:dyDescent="0.25">
      <c r="A817" s="2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T817" s="2"/>
    </row>
    <row r="818" spans="1:20" x14ac:dyDescent="0.25">
      <c r="A818" s="2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T818" s="2"/>
    </row>
    <row r="819" spans="1:20" x14ac:dyDescent="0.25">
      <c r="A819" s="2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T819" s="2"/>
    </row>
    <row r="820" spans="1:20" x14ac:dyDescent="0.25">
      <c r="A820" s="2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T820" s="2"/>
    </row>
    <row r="821" spans="1:20" x14ac:dyDescent="0.25">
      <c r="A821" s="2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T821" s="2"/>
    </row>
    <row r="822" spans="1:20" x14ac:dyDescent="0.25">
      <c r="A822" s="2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T822" s="2"/>
    </row>
    <row r="823" spans="1:20" x14ac:dyDescent="0.25">
      <c r="A823" s="2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T823" s="2"/>
    </row>
    <row r="824" spans="1:20" x14ac:dyDescent="0.25">
      <c r="A824" s="2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T824" s="2"/>
    </row>
    <row r="825" spans="1:20" x14ac:dyDescent="0.25">
      <c r="A825" s="2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T825" s="2"/>
    </row>
    <row r="826" spans="1:20" x14ac:dyDescent="0.25">
      <c r="A826" s="2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T826" s="2"/>
    </row>
    <row r="827" spans="1:20" x14ac:dyDescent="0.25">
      <c r="A827" s="2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T827" s="2"/>
    </row>
    <row r="828" spans="1:20" x14ac:dyDescent="0.25">
      <c r="A828" s="2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T828" s="2"/>
    </row>
    <row r="829" spans="1:20" x14ac:dyDescent="0.25">
      <c r="A829" s="2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T829" s="2"/>
    </row>
    <row r="830" spans="1:20" x14ac:dyDescent="0.25">
      <c r="A830" s="2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T830" s="2"/>
    </row>
    <row r="831" spans="1:20" x14ac:dyDescent="0.25">
      <c r="A831" s="2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T831" s="2"/>
    </row>
    <row r="832" spans="1:20" x14ac:dyDescent="0.25">
      <c r="A832" s="2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T832" s="2"/>
    </row>
    <row r="833" spans="1:20" x14ac:dyDescent="0.25">
      <c r="A833" s="2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T833" s="2"/>
    </row>
    <row r="834" spans="1:20" x14ac:dyDescent="0.25">
      <c r="A834" s="2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T834" s="2"/>
    </row>
    <row r="835" spans="1:20" x14ac:dyDescent="0.25">
      <c r="A835" s="2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T835" s="2"/>
    </row>
    <row r="836" spans="1:20" x14ac:dyDescent="0.25">
      <c r="A836" s="2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T836" s="2"/>
    </row>
    <row r="837" spans="1:20" x14ac:dyDescent="0.25">
      <c r="A837" s="2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T837" s="2"/>
    </row>
    <row r="838" spans="1:20" x14ac:dyDescent="0.25">
      <c r="A838" s="2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T838" s="2"/>
    </row>
    <row r="839" spans="1:20" x14ac:dyDescent="0.25">
      <c r="A839" s="2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T839" s="2"/>
    </row>
    <row r="840" spans="1:20" x14ac:dyDescent="0.25">
      <c r="A840" s="2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T840" s="2"/>
    </row>
    <row r="841" spans="1:20" x14ac:dyDescent="0.25">
      <c r="A841" s="2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T841" s="2"/>
    </row>
    <row r="842" spans="1:20" x14ac:dyDescent="0.25">
      <c r="A842" s="2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T842" s="2"/>
    </row>
    <row r="843" spans="1:20" x14ac:dyDescent="0.25">
      <c r="A843" s="2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T843" s="2"/>
    </row>
    <row r="844" spans="1:20" x14ac:dyDescent="0.25">
      <c r="A844" s="2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T844" s="2"/>
    </row>
    <row r="845" spans="1:20" x14ac:dyDescent="0.25">
      <c r="A845" s="2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T845" s="2"/>
    </row>
    <row r="846" spans="1:20" x14ac:dyDescent="0.25">
      <c r="A846" s="2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T846" s="2"/>
    </row>
    <row r="847" spans="1:20" x14ac:dyDescent="0.25">
      <c r="A847" s="2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T847" s="2"/>
    </row>
    <row r="848" spans="1:20" x14ac:dyDescent="0.25">
      <c r="A848" s="2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T848" s="2"/>
    </row>
    <row r="849" spans="1:20" x14ac:dyDescent="0.25">
      <c r="A849" s="2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T849" s="2"/>
    </row>
    <row r="850" spans="1:20" x14ac:dyDescent="0.25">
      <c r="A850" s="2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T850" s="2"/>
    </row>
    <row r="851" spans="1:20" x14ac:dyDescent="0.25">
      <c r="A851" s="2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T851" s="2"/>
    </row>
    <row r="852" spans="1:20" x14ac:dyDescent="0.25">
      <c r="A852" s="2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T852" s="2"/>
    </row>
    <row r="853" spans="1:20" x14ac:dyDescent="0.25">
      <c r="A853" s="2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T853" s="2"/>
    </row>
    <row r="854" spans="1:20" x14ac:dyDescent="0.25">
      <c r="A854" s="2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T854" s="2"/>
    </row>
    <row r="855" spans="1:20" x14ac:dyDescent="0.25">
      <c r="A855" s="2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T855" s="2"/>
    </row>
    <row r="856" spans="1:20" x14ac:dyDescent="0.25">
      <c r="A856" s="2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T856" s="2"/>
    </row>
    <row r="857" spans="1:20" x14ac:dyDescent="0.25">
      <c r="A857" s="2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T857" s="2"/>
    </row>
    <row r="858" spans="1:20" x14ac:dyDescent="0.25">
      <c r="A858" s="2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T858" s="2"/>
    </row>
    <row r="859" spans="1:20" x14ac:dyDescent="0.25">
      <c r="A859" s="2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T859" s="2"/>
    </row>
    <row r="860" spans="1:20" x14ac:dyDescent="0.25">
      <c r="A860" s="2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T860" s="2"/>
    </row>
    <row r="861" spans="1:20" x14ac:dyDescent="0.25">
      <c r="A861" s="2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T861" s="2"/>
    </row>
    <row r="862" spans="1:20" x14ac:dyDescent="0.25">
      <c r="A862" s="2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T862" s="2"/>
    </row>
    <row r="863" spans="1:20" x14ac:dyDescent="0.25">
      <c r="A863" s="2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T863" s="2"/>
    </row>
    <row r="864" spans="1:20" x14ac:dyDescent="0.25">
      <c r="A864" s="2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T864" s="2"/>
    </row>
    <row r="865" spans="1:20" x14ac:dyDescent="0.25">
      <c r="A865" s="2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T865" s="2"/>
    </row>
    <row r="866" spans="1:20" x14ac:dyDescent="0.25">
      <c r="A866" s="2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T866" s="2"/>
    </row>
    <row r="867" spans="1:20" x14ac:dyDescent="0.25">
      <c r="A867" s="2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T867" s="2"/>
    </row>
    <row r="868" spans="1:20" x14ac:dyDescent="0.25">
      <c r="A868" s="2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T868" s="2"/>
    </row>
    <row r="869" spans="1:20" x14ac:dyDescent="0.25">
      <c r="A869" s="2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T869" s="2"/>
    </row>
    <row r="870" spans="1:20" x14ac:dyDescent="0.25">
      <c r="A870" s="2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T870" s="2"/>
    </row>
    <row r="871" spans="1:20" x14ac:dyDescent="0.25">
      <c r="A871" s="2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T871" s="2"/>
    </row>
    <row r="872" spans="1:20" x14ac:dyDescent="0.25">
      <c r="A872" s="2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T872" s="2"/>
    </row>
    <row r="873" spans="1:20" x14ac:dyDescent="0.25">
      <c r="A873" s="2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T873" s="2"/>
    </row>
    <row r="874" spans="1:20" x14ac:dyDescent="0.25">
      <c r="A874" s="2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T874" s="2"/>
    </row>
    <row r="875" spans="1:20" x14ac:dyDescent="0.25">
      <c r="A875" s="2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T875" s="2"/>
    </row>
    <row r="876" spans="1:20" x14ac:dyDescent="0.25">
      <c r="A876" s="2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T876" s="2"/>
    </row>
    <row r="877" spans="1:20" x14ac:dyDescent="0.25">
      <c r="A877" s="2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T877" s="2"/>
    </row>
    <row r="878" spans="1:20" x14ac:dyDescent="0.25">
      <c r="A878" s="2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T878" s="2"/>
    </row>
    <row r="879" spans="1:20" x14ac:dyDescent="0.25">
      <c r="A879" s="2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T879" s="2"/>
    </row>
    <row r="880" spans="1:20" x14ac:dyDescent="0.25">
      <c r="A880" s="2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T880" s="2"/>
    </row>
    <row r="881" spans="1:20" x14ac:dyDescent="0.25">
      <c r="A881" s="2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T881" s="2"/>
    </row>
    <row r="882" spans="1:20" x14ac:dyDescent="0.25">
      <c r="A882" s="2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T882" s="2"/>
    </row>
    <row r="883" spans="1:20" x14ac:dyDescent="0.25">
      <c r="A883" s="2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T883" s="2"/>
    </row>
    <row r="884" spans="1:20" x14ac:dyDescent="0.25">
      <c r="A884" s="2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T884" s="2"/>
    </row>
    <row r="885" spans="1:20" x14ac:dyDescent="0.25">
      <c r="A885" s="2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T885" s="2"/>
    </row>
    <row r="886" spans="1:20" x14ac:dyDescent="0.25">
      <c r="A886" s="2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T886" s="2"/>
    </row>
    <row r="887" spans="1:20" x14ac:dyDescent="0.25">
      <c r="A887" s="2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T887" s="2"/>
    </row>
    <row r="888" spans="1:20" x14ac:dyDescent="0.25">
      <c r="A888" s="2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T888" s="2"/>
    </row>
    <row r="889" spans="1:20" x14ac:dyDescent="0.25">
      <c r="A889" s="2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T889" s="2"/>
    </row>
    <row r="890" spans="1:20" x14ac:dyDescent="0.25">
      <c r="A890" s="2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T890" s="2"/>
    </row>
    <row r="891" spans="1:20" x14ac:dyDescent="0.25">
      <c r="A891" s="2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T891" s="2"/>
    </row>
    <row r="892" spans="1:20" x14ac:dyDescent="0.25">
      <c r="A892" s="2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T892" s="2"/>
    </row>
    <row r="893" spans="1:20" x14ac:dyDescent="0.25">
      <c r="A893" s="2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T893" s="2"/>
    </row>
    <row r="894" spans="1:20" x14ac:dyDescent="0.25">
      <c r="A894" s="2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T894" s="2"/>
    </row>
    <row r="895" spans="1:20" x14ac:dyDescent="0.25">
      <c r="A895" s="2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T895" s="2"/>
    </row>
    <row r="896" spans="1:20" x14ac:dyDescent="0.25">
      <c r="A896" s="2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T896" s="2"/>
    </row>
    <row r="897" spans="1:20" x14ac:dyDescent="0.25">
      <c r="A897" s="2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T897" s="2"/>
    </row>
    <row r="898" spans="1:20" x14ac:dyDescent="0.25">
      <c r="A898" s="2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T898" s="2"/>
    </row>
    <row r="899" spans="1:20" x14ac:dyDescent="0.25">
      <c r="A899" s="2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T899" s="2"/>
    </row>
    <row r="900" spans="1:20" x14ac:dyDescent="0.25">
      <c r="A900" s="2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T900" s="2"/>
    </row>
    <row r="901" spans="1:20" x14ac:dyDescent="0.25">
      <c r="A901" s="2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T901" s="2"/>
    </row>
    <row r="902" spans="1:20" x14ac:dyDescent="0.25">
      <c r="A902" s="2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T902" s="2"/>
    </row>
    <row r="903" spans="1:20" x14ac:dyDescent="0.25">
      <c r="A903" s="2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T903" s="2"/>
    </row>
    <row r="904" spans="1:20" x14ac:dyDescent="0.25">
      <c r="A904" s="2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T904" s="2"/>
    </row>
    <row r="905" spans="1:20" x14ac:dyDescent="0.25">
      <c r="A905" s="2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T905" s="2"/>
    </row>
    <row r="906" spans="1:20" x14ac:dyDescent="0.25">
      <c r="A906" s="2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T906" s="2"/>
    </row>
    <row r="907" spans="1:20" x14ac:dyDescent="0.25">
      <c r="A907" s="2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T907" s="2"/>
    </row>
    <row r="908" spans="1:20" x14ac:dyDescent="0.25">
      <c r="A908" s="2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T908" s="2"/>
    </row>
    <row r="909" spans="1:20" x14ac:dyDescent="0.25">
      <c r="A909" s="2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T909" s="2"/>
    </row>
    <row r="910" spans="1:20" x14ac:dyDescent="0.25">
      <c r="A910" s="2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T910" s="2"/>
    </row>
    <row r="911" spans="1:20" x14ac:dyDescent="0.25">
      <c r="A911" s="2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T911" s="2"/>
    </row>
    <row r="912" spans="1:20" x14ac:dyDescent="0.25">
      <c r="A912" s="2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T912" s="2"/>
    </row>
    <row r="913" spans="1:20" x14ac:dyDescent="0.25">
      <c r="A913" s="2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T913" s="2"/>
    </row>
    <row r="914" spans="1:20" x14ac:dyDescent="0.25">
      <c r="A914" s="2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T914" s="2"/>
    </row>
    <row r="915" spans="1:20" x14ac:dyDescent="0.25">
      <c r="A915" s="2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T915" s="2"/>
    </row>
    <row r="916" spans="1:20" x14ac:dyDescent="0.25">
      <c r="A916" s="2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T916" s="2"/>
    </row>
    <row r="917" spans="1:20" x14ac:dyDescent="0.25">
      <c r="A917" s="2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T917" s="2"/>
    </row>
    <row r="918" spans="1:20" x14ac:dyDescent="0.25">
      <c r="A918" s="2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T918" s="2"/>
    </row>
    <row r="919" spans="1:20" x14ac:dyDescent="0.25">
      <c r="A919" s="2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T919" s="2"/>
    </row>
    <row r="920" spans="1:20" x14ac:dyDescent="0.25">
      <c r="A920" s="2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T920" s="2"/>
    </row>
    <row r="921" spans="1:20" x14ac:dyDescent="0.25">
      <c r="A921" s="2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T921" s="2"/>
    </row>
    <row r="922" spans="1:20" x14ac:dyDescent="0.25">
      <c r="A922" s="2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T922" s="2"/>
    </row>
    <row r="923" spans="1:20" x14ac:dyDescent="0.25">
      <c r="A923" s="2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T923" s="2"/>
    </row>
    <row r="924" spans="1:20" x14ac:dyDescent="0.25">
      <c r="A924" s="2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T924" s="2"/>
    </row>
    <row r="925" spans="1:20" x14ac:dyDescent="0.25">
      <c r="A925" s="2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T925" s="2"/>
    </row>
    <row r="926" spans="1:20" x14ac:dyDescent="0.25">
      <c r="A926" s="2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T926" s="2"/>
    </row>
    <row r="927" spans="1:20" x14ac:dyDescent="0.25">
      <c r="A927" s="2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T927" s="2"/>
    </row>
    <row r="928" spans="1:20" x14ac:dyDescent="0.25">
      <c r="A928" s="2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T928" s="2"/>
    </row>
    <row r="929" spans="1:20" x14ac:dyDescent="0.25">
      <c r="A929" s="2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T929" s="2"/>
    </row>
    <row r="930" spans="1:20" x14ac:dyDescent="0.25">
      <c r="A930" s="2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T930" s="2"/>
    </row>
    <row r="931" spans="1:20" x14ac:dyDescent="0.25">
      <c r="A931" s="2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T931" s="2"/>
    </row>
    <row r="932" spans="1:20" x14ac:dyDescent="0.25">
      <c r="A932" s="2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T932" s="2"/>
    </row>
    <row r="933" spans="1:20" x14ac:dyDescent="0.25">
      <c r="A933" s="2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T933" s="2"/>
    </row>
    <row r="934" spans="1:20" x14ac:dyDescent="0.25">
      <c r="A934" s="2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T934" s="2"/>
    </row>
    <row r="935" spans="1:20" x14ac:dyDescent="0.25">
      <c r="A935" s="2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T935" s="2"/>
    </row>
    <row r="936" spans="1:20" x14ac:dyDescent="0.25">
      <c r="A936" s="2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T936" s="2"/>
    </row>
    <row r="937" spans="1:20" x14ac:dyDescent="0.25">
      <c r="A937" s="2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T937" s="2"/>
    </row>
    <row r="938" spans="1:20" x14ac:dyDescent="0.25">
      <c r="A938" s="2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T938" s="2"/>
    </row>
    <row r="939" spans="1:20" x14ac:dyDescent="0.25">
      <c r="A939" s="2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T939" s="2"/>
    </row>
    <row r="940" spans="1:20" x14ac:dyDescent="0.25">
      <c r="A940" s="2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T940" s="2"/>
    </row>
    <row r="941" spans="1:20" x14ac:dyDescent="0.25">
      <c r="A941" s="2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T941" s="2"/>
    </row>
    <row r="942" spans="1:20" x14ac:dyDescent="0.25">
      <c r="A942" s="2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T942" s="2"/>
    </row>
    <row r="943" spans="1:20" x14ac:dyDescent="0.25">
      <c r="A943" s="2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T943" s="2"/>
    </row>
    <row r="944" spans="1:20" x14ac:dyDescent="0.25">
      <c r="A944" s="2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T944" s="2"/>
    </row>
    <row r="945" spans="1:20" x14ac:dyDescent="0.25">
      <c r="A945" s="2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T945" s="2"/>
    </row>
    <row r="946" spans="1:20" x14ac:dyDescent="0.25">
      <c r="A946" s="2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T946" s="2"/>
    </row>
    <row r="947" spans="1:20" x14ac:dyDescent="0.25">
      <c r="A947" s="2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T947" s="2"/>
    </row>
    <row r="948" spans="1:20" x14ac:dyDescent="0.25">
      <c r="A948" s="2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T948" s="2"/>
    </row>
    <row r="949" spans="1:20" x14ac:dyDescent="0.25">
      <c r="A949" s="2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T949" s="2"/>
    </row>
    <row r="950" spans="1:20" x14ac:dyDescent="0.25">
      <c r="A950" s="2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T950" s="2"/>
    </row>
    <row r="951" spans="1:20" x14ac:dyDescent="0.25">
      <c r="A951" s="2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T951" s="2"/>
    </row>
    <row r="952" spans="1:20" x14ac:dyDescent="0.25">
      <c r="A952" s="2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T952" s="2"/>
    </row>
    <row r="953" spans="1:20" x14ac:dyDescent="0.25">
      <c r="A953" s="2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T953" s="2"/>
    </row>
    <row r="954" spans="1:20" x14ac:dyDescent="0.25">
      <c r="A954" s="2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T954" s="2"/>
    </row>
    <row r="955" spans="1:20" x14ac:dyDescent="0.25">
      <c r="A955" s="2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T955" s="2"/>
    </row>
    <row r="956" spans="1:20" x14ac:dyDescent="0.25">
      <c r="A956" s="2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T956" s="2"/>
    </row>
    <row r="957" spans="1:20" x14ac:dyDescent="0.25">
      <c r="A957" s="2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T957" s="2"/>
    </row>
    <row r="958" spans="1:20" x14ac:dyDescent="0.25">
      <c r="A958" s="2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T958" s="2"/>
    </row>
    <row r="959" spans="1:20" x14ac:dyDescent="0.25">
      <c r="A959" s="2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T959" s="2"/>
    </row>
    <row r="960" spans="1:20" x14ac:dyDescent="0.25">
      <c r="A960" s="2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T960" s="2"/>
    </row>
    <row r="961" spans="1:20" x14ac:dyDescent="0.25">
      <c r="A961" s="2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T961" s="2"/>
    </row>
    <row r="962" spans="1:20" x14ac:dyDescent="0.25">
      <c r="A962" s="2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T962" s="2"/>
    </row>
    <row r="963" spans="1:20" x14ac:dyDescent="0.25">
      <c r="A963" s="2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T963" s="2"/>
    </row>
    <row r="964" spans="1:20" x14ac:dyDescent="0.25">
      <c r="A964" s="2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T964" s="2"/>
    </row>
    <row r="965" spans="1:20" x14ac:dyDescent="0.25">
      <c r="A965" s="2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T965" s="2"/>
    </row>
    <row r="966" spans="1:20" x14ac:dyDescent="0.25">
      <c r="A966" s="2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T966" s="2"/>
    </row>
    <row r="967" spans="1:20" x14ac:dyDescent="0.25">
      <c r="A967" s="2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T967" s="2"/>
    </row>
    <row r="968" spans="1:20" x14ac:dyDescent="0.25">
      <c r="A968" s="2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T968" s="2"/>
    </row>
    <row r="969" spans="1:20" x14ac:dyDescent="0.25">
      <c r="A969" s="2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T969" s="2"/>
    </row>
    <row r="970" spans="1:20" x14ac:dyDescent="0.25">
      <c r="A970" s="2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T970" s="2"/>
    </row>
    <row r="971" spans="1:20" x14ac:dyDescent="0.25">
      <c r="A971" s="2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T971" s="2"/>
    </row>
    <row r="972" spans="1:20" x14ac:dyDescent="0.25">
      <c r="A972" s="2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T972" s="2"/>
    </row>
    <row r="973" spans="1:20" x14ac:dyDescent="0.25">
      <c r="A973" s="2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T973" s="2"/>
    </row>
    <row r="974" spans="1:20" x14ac:dyDescent="0.25">
      <c r="A974" s="2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T974" s="2"/>
    </row>
    <row r="975" spans="1:20" x14ac:dyDescent="0.25">
      <c r="A975" s="2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T975" s="2"/>
    </row>
    <row r="976" spans="1:20" x14ac:dyDescent="0.25">
      <c r="A976" s="2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T976" s="2"/>
    </row>
    <row r="977" spans="1:20" x14ac:dyDescent="0.25">
      <c r="A977" s="2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T977" s="2"/>
    </row>
    <row r="978" spans="1:20" x14ac:dyDescent="0.25">
      <c r="A978" s="2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T978" s="2"/>
    </row>
    <row r="979" spans="1:20" x14ac:dyDescent="0.25">
      <c r="A979" s="2"/>
      <c r="H979" s="51"/>
      <c r="I979" s="51"/>
      <c r="J979" s="51"/>
      <c r="K979" s="51"/>
      <c r="L979" s="51"/>
      <c r="M979" s="51"/>
      <c r="N979" s="51"/>
      <c r="O979" s="51"/>
      <c r="P979" s="51"/>
      <c r="Q979" s="51"/>
    </row>
    <row r="980" spans="1:20" x14ac:dyDescent="0.25">
      <c r="A980" s="2"/>
      <c r="H980" s="51"/>
      <c r="I980" s="51"/>
      <c r="J980" s="51"/>
      <c r="K980" s="51"/>
      <c r="L980" s="51"/>
      <c r="M980" s="51"/>
      <c r="N980" s="51"/>
      <c r="O980" s="51"/>
      <c r="P980" s="51"/>
      <c r="Q980" s="51"/>
    </row>
    <row r="981" spans="1:20" x14ac:dyDescent="0.25">
      <c r="A981" s="2"/>
      <c r="H981" s="51"/>
      <c r="I981" s="51"/>
      <c r="J981" s="51"/>
      <c r="K981" s="51"/>
      <c r="L981" s="51"/>
      <c r="M981" s="51"/>
      <c r="N981" s="51"/>
      <c r="O981" s="51"/>
      <c r="P981" s="51"/>
      <c r="Q981" s="51"/>
    </row>
    <row r="982" spans="1:20" x14ac:dyDescent="0.25">
      <c r="A982" s="2"/>
      <c r="H982" s="51"/>
      <c r="I982" s="51"/>
      <c r="J982" s="51"/>
      <c r="K982" s="51"/>
      <c r="L982" s="51"/>
      <c r="M982" s="51"/>
      <c r="N982" s="51"/>
      <c r="O982" s="51"/>
      <c r="P982" s="51"/>
      <c r="Q982" s="51"/>
    </row>
    <row r="983" spans="1:20" x14ac:dyDescent="0.25">
      <c r="A983" s="2"/>
      <c r="H983" s="51"/>
      <c r="I983" s="51"/>
      <c r="J983" s="51"/>
      <c r="K983" s="51"/>
      <c r="L983" s="51"/>
      <c r="M983" s="51"/>
      <c r="N983" s="51"/>
      <c r="O983" s="51"/>
      <c r="P983" s="51"/>
      <c r="Q983" s="51"/>
    </row>
  </sheetData>
  <mergeCells count="30">
    <mergeCell ref="A7:A8"/>
    <mergeCell ref="B7:B8"/>
    <mergeCell ref="C7:C8"/>
    <mergeCell ref="D7:G7"/>
    <mergeCell ref="H7:H8"/>
    <mergeCell ref="A2:S2"/>
    <mergeCell ref="A3:S3"/>
    <mergeCell ref="A4:S4"/>
    <mergeCell ref="A5:S5"/>
    <mergeCell ref="B6:R6"/>
    <mergeCell ref="B45:C45"/>
    <mergeCell ref="I7:I8"/>
    <mergeCell ref="K7:L7"/>
    <mergeCell ref="N7:P7"/>
    <mergeCell ref="Q7:S7"/>
    <mergeCell ref="B10:C10"/>
    <mergeCell ref="B29:C29"/>
    <mergeCell ref="B30:C30"/>
    <mergeCell ref="B34:C34"/>
    <mergeCell ref="B35:C35"/>
    <mergeCell ref="B39:C39"/>
    <mergeCell ref="B40:C40"/>
    <mergeCell ref="M54:R54"/>
    <mergeCell ref="M55:R55"/>
    <mergeCell ref="B46:C46"/>
    <mergeCell ref="E46:F46"/>
    <mergeCell ref="Q46:R46"/>
    <mergeCell ref="A49:B49"/>
    <mergeCell ref="M49:R49"/>
    <mergeCell ref="M50:R5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006"/>
  <sheetViews>
    <sheetView topLeftCell="A43" zoomScale="70" zoomScaleNormal="70" workbookViewId="0">
      <selection activeCell="H53" sqref="H53"/>
    </sheetView>
  </sheetViews>
  <sheetFormatPr defaultRowHeight="12.75" x14ac:dyDescent="0.25"/>
  <cols>
    <col min="1" max="1" width="4.85546875" style="52" customWidth="1"/>
    <col min="2" max="2" width="18.7109375" style="2" customWidth="1"/>
    <col min="3" max="3" width="41.28515625" style="2" customWidth="1"/>
    <col min="4" max="7" width="6.5703125" style="52" customWidth="1"/>
    <col min="8" max="8" width="21.42578125" style="2" customWidth="1"/>
    <col min="9" max="9" width="19.85546875" style="2" customWidth="1"/>
    <col min="10" max="10" width="19.5703125" style="2" customWidth="1"/>
    <col min="11" max="11" width="15.7109375" style="2" customWidth="1"/>
    <col min="12" max="12" width="24.5703125" style="2" customWidth="1"/>
    <col min="13" max="13" width="18" style="2" customWidth="1"/>
    <col min="14" max="16" width="5.85546875" style="2" customWidth="1"/>
    <col min="17" max="18" width="6.85546875" style="2" customWidth="1"/>
    <col min="19" max="19" width="17" style="2" customWidth="1"/>
    <col min="20" max="20" width="19.7109375" style="1" customWidth="1"/>
    <col min="21" max="21" width="9.140625" style="2"/>
    <col min="22" max="22" width="15.28515625" style="2" customWidth="1"/>
    <col min="23" max="23" width="25.5703125" style="2" customWidth="1"/>
    <col min="24" max="24" width="22.5703125" style="2" customWidth="1"/>
    <col min="25" max="25" width="22.85546875" style="2" customWidth="1"/>
    <col min="26" max="16384" width="9.140625" style="2"/>
  </cols>
  <sheetData>
    <row r="2" spans="1:25" ht="15.75" x14ac:dyDescent="0.25">
      <c r="A2" s="529" t="s">
        <v>70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</row>
    <row r="3" spans="1:25" ht="15.75" x14ac:dyDescent="0.25">
      <c r="A3" s="529" t="s">
        <v>2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</row>
    <row r="4" spans="1:25" ht="15.75" x14ac:dyDescent="0.25">
      <c r="A4" s="529" t="s">
        <v>38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</row>
    <row r="5" spans="1:25" ht="15" customHeight="1" x14ac:dyDescent="0.25">
      <c r="A5" s="530" t="s">
        <v>180</v>
      </c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  <c r="S5" s="530"/>
    </row>
    <row r="6" spans="1:25" s="1" customFormat="1" x14ac:dyDescent="0.25">
      <c r="A6" s="52"/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  <c r="M6" s="531"/>
      <c r="N6" s="531"/>
      <c r="O6" s="531"/>
      <c r="P6" s="531"/>
      <c r="Q6" s="531"/>
      <c r="R6" s="531"/>
      <c r="S6" s="306"/>
      <c r="T6" s="1">
        <v>1</v>
      </c>
    </row>
    <row r="7" spans="1:25" s="1" customFormat="1" ht="18" customHeight="1" x14ac:dyDescent="0.25">
      <c r="A7" s="520" t="s">
        <v>19</v>
      </c>
      <c r="B7" s="522" t="s">
        <v>39</v>
      </c>
      <c r="C7" s="524" t="s">
        <v>13</v>
      </c>
      <c r="D7" s="507" t="s">
        <v>14</v>
      </c>
      <c r="E7" s="508"/>
      <c r="F7" s="508"/>
      <c r="G7" s="509"/>
      <c r="H7" s="524" t="s">
        <v>3</v>
      </c>
      <c r="I7" s="524" t="s">
        <v>4</v>
      </c>
      <c r="J7" s="4" t="s">
        <v>5</v>
      </c>
      <c r="K7" s="507" t="s">
        <v>6</v>
      </c>
      <c r="L7" s="509"/>
      <c r="M7" s="3" t="s">
        <v>7</v>
      </c>
      <c r="N7" s="507" t="s">
        <v>26</v>
      </c>
      <c r="O7" s="508"/>
      <c r="P7" s="508"/>
      <c r="Q7" s="507" t="s">
        <v>8</v>
      </c>
      <c r="R7" s="508"/>
      <c r="S7" s="509"/>
    </row>
    <row r="8" spans="1:25" s="1" customFormat="1" ht="27.75" customHeight="1" x14ac:dyDescent="0.25">
      <c r="A8" s="521"/>
      <c r="B8" s="523"/>
      <c r="C8" s="525"/>
      <c r="D8" s="3" t="s">
        <v>15</v>
      </c>
      <c r="E8" s="3" t="s">
        <v>16</v>
      </c>
      <c r="F8" s="3" t="s">
        <v>17</v>
      </c>
      <c r="G8" s="5" t="s">
        <v>18</v>
      </c>
      <c r="H8" s="525"/>
      <c r="I8" s="525"/>
      <c r="J8" s="4"/>
      <c r="K8" s="4" t="s">
        <v>9</v>
      </c>
      <c r="L8" s="3" t="s">
        <v>12</v>
      </c>
      <c r="M8" s="3"/>
      <c r="N8" s="71" t="s">
        <v>22</v>
      </c>
      <c r="O8" s="91" t="s">
        <v>27</v>
      </c>
      <c r="P8" s="120" t="s">
        <v>43</v>
      </c>
      <c r="Q8" s="4" t="s">
        <v>29</v>
      </c>
      <c r="R8" s="4" t="s">
        <v>30</v>
      </c>
      <c r="S8" s="83" t="s">
        <v>8</v>
      </c>
    </row>
    <row r="9" spans="1:25" s="1" customFormat="1" ht="27" customHeight="1" x14ac:dyDescent="0.25">
      <c r="A9" s="34">
        <v>1</v>
      </c>
      <c r="B9" s="53">
        <v>2</v>
      </c>
      <c r="C9" s="9">
        <v>3</v>
      </c>
      <c r="D9" s="67">
        <v>4</v>
      </c>
      <c r="E9" s="67">
        <v>5</v>
      </c>
      <c r="F9" s="67">
        <v>6</v>
      </c>
      <c r="G9" s="10">
        <v>7</v>
      </c>
      <c r="H9" s="10">
        <v>8</v>
      </c>
      <c r="I9" s="10">
        <v>9</v>
      </c>
      <c r="J9" s="10">
        <v>10</v>
      </c>
      <c r="K9" s="11">
        <v>11</v>
      </c>
      <c r="L9" s="73">
        <v>12</v>
      </c>
      <c r="M9" s="12">
        <v>13</v>
      </c>
      <c r="N9" s="12">
        <v>14</v>
      </c>
      <c r="O9" s="92">
        <v>15</v>
      </c>
      <c r="P9" s="12">
        <v>16</v>
      </c>
      <c r="Q9" s="12">
        <v>17</v>
      </c>
      <c r="R9" s="13">
        <v>18</v>
      </c>
      <c r="S9" s="13">
        <v>19</v>
      </c>
      <c r="V9" s="1" t="s">
        <v>23</v>
      </c>
      <c r="W9" s="1" t="s">
        <v>25</v>
      </c>
    </row>
    <row r="10" spans="1:25" s="1" customFormat="1" ht="30" customHeight="1" x14ac:dyDescent="0.25">
      <c r="A10" s="233" t="s">
        <v>99</v>
      </c>
      <c r="B10" s="514" t="s">
        <v>35</v>
      </c>
      <c r="C10" s="515"/>
      <c r="D10" s="234"/>
      <c r="E10" s="234"/>
      <c r="F10" s="234"/>
      <c r="G10" s="235"/>
      <c r="H10" s="235"/>
      <c r="I10" s="235"/>
      <c r="J10" s="235"/>
      <c r="K10" s="236"/>
      <c r="L10" s="237"/>
      <c r="M10" s="238"/>
      <c r="N10" s="238"/>
      <c r="O10" s="238"/>
      <c r="P10" s="238"/>
      <c r="Q10" s="238"/>
      <c r="R10" s="233"/>
      <c r="S10" s="233"/>
    </row>
    <row r="11" spans="1:25" s="1" customFormat="1" ht="87.75" customHeight="1" x14ac:dyDescent="0.25">
      <c r="A11" s="124">
        <v>1</v>
      </c>
      <c r="B11" s="231"/>
      <c r="C11" s="125" t="s">
        <v>34</v>
      </c>
      <c r="D11" s="126"/>
      <c r="E11" s="126">
        <v>1</v>
      </c>
      <c r="F11" s="126"/>
      <c r="G11" s="127"/>
      <c r="H11" s="128">
        <v>28500000000</v>
      </c>
      <c r="I11" s="128">
        <v>28445380000</v>
      </c>
      <c r="J11" s="129">
        <v>27555996000</v>
      </c>
      <c r="K11" s="125" t="s">
        <v>60</v>
      </c>
      <c r="L11" s="125" t="s">
        <v>61</v>
      </c>
      <c r="M11" s="130">
        <f t="shared" ref="M11:M23" si="0">H11-J11</f>
        <v>944004000</v>
      </c>
      <c r="N11" s="274"/>
      <c r="O11" s="275"/>
      <c r="P11" s="274">
        <v>1</v>
      </c>
      <c r="Q11" s="276"/>
      <c r="R11" s="134">
        <v>1</v>
      </c>
      <c r="S11" s="254" t="s">
        <v>119</v>
      </c>
      <c r="U11" s="1" t="s">
        <v>106</v>
      </c>
      <c r="V11" s="260">
        <f>SUM(J11:J11)</f>
        <v>27555996000</v>
      </c>
      <c r="W11" s="57">
        <f>M11:M11</f>
        <v>944004000</v>
      </c>
    </row>
    <row r="12" spans="1:25" s="1" customFormat="1" ht="75.75" customHeight="1" x14ac:dyDescent="0.25">
      <c r="A12" s="135">
        <v>2</v>
      </c>
      <c r="B12" s="232"/>
      <c r="C12" s="136" t="s">
        <v>37</v>
      </c>
      <c r="D12" s="137"/>
      <c r="E12" s="137">
        <v>1</v>
      </c>
      <c r="F12" s="137"/>
      <c r="G12" s="138"/>
      <c r="H12" s="139">
        <v>9000000000</v>
      </c>
      <c r="I12" s="139">
        <v>8983660000</v>
      </c>
      <c r="J12" s="140">
        <v>8660461000</v>
      </c>
      <c r="K12" s="136" t="s">
        <v>62</v>
      </c>
      <c r="L12" s="136" t="s">
        <v>63</v>
      </c>
      <c r="M12" s="130">
        <f t="shared" si="0"/>
        <v>339539000</v>
      </c>
      <c r="N12" s="275"/>
      <c r="O12" s="275"/>
      <c r="P12" s="275">
        <v>1</v>
      </c>
      <c r="Q12" s="277"/>
      <c r="R12" s="142">
        <v>1</v>
      </c>
      <c r="S12" s="254" t="s">
        <v>119</v>
      </c>
      <c r="U12" s="1" t="s">
        <v>106</v>
      </c>
      <c r="V12" s="260"/>
      <c r="W12" s="57"/>
    </row>
    <row r="13" spans="1:25" s="66" customFormat="1" ht="62.25" customHeight="1" x14ac:dyDescent="0.25">
      <c r="A13" s="124">
        <v>3</v>
      </c>
      <c r="B13" s="144"/>
      <c r="C13" s="136" t="s">
        <v>42</v>
      </c>
      <c r="D13" s="137"/>
      <c r="E13" s="137">
        <v>1</v>
      </c>
      <c r="F13" s="137"/>
      <c r="G13" s="143"/>
      <c r="H13" s="145">
        <v>4500000000</v>
      </c>
      <c r="I13" s="145">
        <v>4497800000</v>
      </c>
      <c r="J13" s="146">
        <v>4221174000</v>
      </c>
      <c r="K13" s="147" t="s">
        <v>62</v>
      </c>
      <c r="L13" s="147" t="s">
        <v>63</v>
      </c>
      <c r="M13" s="130">
        <f t="shared" si="0"/>
        <v>278826000</v>
      </c>
      <c r="N13" s="275"/>
      <c r="O13" s="275"/>
      <c r="P13" s="275">
        <v>1</v>
      </c>
      <c r="Q13" s="275"/>
      <c r="R13" s="138">
        <v>1</v>
      </c>
      <c r="S13" s="258" t="s">
        <v>119</v>
      </c>
      <c r="V13" s="261" t="s">
        <v>140</v>
      </c>
      <c r="W13" s="66" t="s">
        <v>57</v>
      </c>
      <c r="X13" s="66" t="s">
        <v>58</v>
      </c>
      <c r="Y13" s="66" t="s">
        <v>59</v>
      </c>
    </row>
    <row r="14" spans="1:25" s="66" customFormat="1" ht="74.25" customHeight="1" x14ac:dyDescent="0.25">
      <c r="A14" s="135">
        <v>4</v>
      </c>
      <c r="B14" s="144"/>
      <c r="C14" s="136" t="s">
        <v>48</v>
      </c>
      <c r="D14" s="137"/>
      <c r="E14" s="137"/>
      <c r="F14" s="137">
        <v>1</v>
      </c>
      <c r="G14" s="143"/>
      <c r="H14" s="145">
        <v>130000000</v>
      </c>
      <c r="I14" s="145">
        <v>129990000</v>
      </c>
      <c r="J14" s="146">
        <v>129600000</v>
      </c>
      <c r="K14" s="147" t="s">
        <v>74</v>
      </c>
      <c r="L14" s="147" t="s">
        <v>75</v>
      </c>
      <c r="M14" s="130">
        <f t="shared" si="0"/>
        <v>400000</v>
      </c>
      <c r="N14" s="275">
        <v>1</v>
      </c>
      <c r="O14" s="275"/>
      <c r="P14" s="275"/>
      <c r="Q14" s="275"/>
      <c r="R14" s="138">
        <v>1</v>
      </c>
      <c r="S14" s="258" t="s">
        <v>119</v>
      </c>
      <c r="U14" s="66" t="s">
        <v>106</v>
      </c>
      <c r="V14" s="261"/>
      <c r="W14" s="269">
        <f>H11+H12+H13+H15+H17+H21+H22+H23+H24+H27+H29+H30+H31+H32+H33+H34</f>
        <v>104009000000</v>
      </c>
      <c r="X14" s="269">
        <f>H14+H16+H18+H19+H20+H25+H26+H28</f>
        <v>1470000000</v>
      </c>
    </row>
    <row r="15" spans="1:25" s="66" customFormat="1" ht="80.25" customHeight="1" x14ac:dyDescent="0.25">
      <c r="A15" s="124">
        <v>5</v>
      </c>
      <c r="B15" s="144"/>
      <c r="C15" s="136" t="s">
        <v>51</v>
      </c>
      <c r="D15" s="137"/>
      <c r="E15" s="137">
        <v>1</v>
      </c>
      <c r="F15" s="137"/>
      <c r="G15" s="143"/>
      <c r="H15" s="145">
        <v>2500000000</v>
      </c>
      <c r="I15" s="145">
        <v>2500000000</v>
      </c>
      <c r="J15" s="146">
        <v>2388410000</v>
      </c>
      <c r="K15" s="147" t="s">
        <v>115</v>
      </c>
      <c r="L15" s="147" t="s">
        <v>116</v>
      </c>
      <c r="M15" s="130">
        <f t="shared" si="0"/>
        <v>111590000</v>
      </c>
      <c r="N15" s="275">
        <v>1</v>
      </c>
      <c r="O15" s="275"/>
      <c r="P15" s="275"/>
      <c r="Q15" s="275"/>
      <c r="R15" s="138">
        <v>1</v>
      </c>
      <c r="S15" s="258" t="s">
        <v>119</v>
      </c>
      <c r="V15" s="261"/>
      <c r="W15" s="304"/>
      <c r="X15" s="304"/>
    </row>
    <row r="16" spans="1:25" s="66" customFormat="1" ht="104.25" customHeight="1" x14ac:dyDescent="0.25">
      <c r="A16" s="135">
        <v>6</v>
      </c>
      <c r="B16" s="144"/>
      <c r="C16" s="136" t="s">
        <v>54</v>
      </c>
      <c r="D16" s="137"/>
      <c r="E16" s="137"/>
      <c r="F16" s="137">
        <v>1</v>
      </c>
      <c r="G16" s="143"/>
      <c r="H16" s="145">
        <v>130000000</v>
      </c>
      <c r="I16" s="145">
        <v>129990000</v>
      </c>
      <c r="J16" s="146">
        <v>129654000</v>
      </c>
      <c r="K16" s="147" t="s">
        <v>97</v>
      </c>
      <c r="L16" s="147" t="s">
        <v>98</v>
      </c>
      <c r="M16" s="130">
        <f t="shared" si="0"/>
        <v>346000</v>
      </c>
      <c r="N16" s="275">
        <v>1</v>
      </c>
      <c r="O16" s="275"/>
      <c r="P16" s="275"/>
      <c r="Q16" s="275"/>
      <c r="R16" s="138">
        <v>1</v>
      </c>
      <c r="S16" s="258" t="s">
        <v>119</v>
      </c>
      <c r="U16" s="66" t="s">
        <v>106</v>
      </c>
      <c r="V16" s="261"/>
    </row>
    <row r="17" spans="1:24" s="66" customFormat="1" ht="47.25" x14ac:dyDescent="0.25">
      <c r="A17" s="124">
        <v>7</v>
      </c>
      <c r="B17" s="144"/>
      <c r="C17" s="136" t="s">
        <v>41</v>
      </c>
      <c r="D17" s="137"/>
      <c r="E17" s="137">
        <v>1</v>
      </c>
      <c r="F17" s="137"/>
      <c r="G17" s="143"/>
      <c r="H17" s="145">
        <v>13500000000</v>
      </c>
      <c r="I17" s="145">
        <v>13482170000</v>
      </c>
      <c r="J17" s="146">
        <v>13002133000</v>
      </c>
      <c r="K17" s="147" t="s">
        <v>60</v>
      </c>
      <c r="L17" s="147" t="s">
        <v>61</v>
      </c>
      <c r="M17" s="130">
        <f t="shared" si="0"/>
        <v>497867000</v>
      </c>
      <c r="N17" s="275"/>
      <c r="O17" s="275"/>
      <c r="P17" s="275">
        <v>1</v>
      </c>
      <c r="Q17" s="275"/>
      <c r="R17" s="138">
        <v>1</v>
      </c>
      <c r="S17" s="258" t="s">
        <v>119</v>
      </c>
      <c r="V17" s="261"/>
      <c r="X17" s="271"/>
    </row>
    <row r="18" spans="1:24" s="66" customFormat="1" ht="94.5" x14ac:dyDescent="0.25">
      <c r="A18" s="135">
        <v>8</v>
      </c>
      <c r="B18" s="144"/>
      <c r="C18" s="136" t="s">
        <v>44</v>
      </c>
      <c r="D18" s="137"/>
      <c r="E18" s="137"/>
      <c r="F18" s="137">
        <v>1</v>
      </c>
      <c r="G18" s="143"/>
      <c r="H18" s="145">
        <v>450000000</v>
      </c>
      <c r="I18" s="145">
        <v>449870000</v>
      </c>
      <c r="J18" s="146">
        <v>399960000</v>
      </c>
      <c r="K18" s="147" t="s">
        <v>127</v>
      </c>
      <c r="L18" s="147" t="s">
        <v>139</v>
      </c>
      <c r="M18" s="130">
        <f t="shared" si="0"/>
        <v>50040000</v>
      </c>
      <c r="N18" s="275">
        <v>1</v>
      </c>
      <c r="O18" s="275"/>
      <c r="P18" s="275"/>
      <c r="Q18" s="275"/>
      <c r="R18" s="138">
        <v>1</v>
      </c>
      <c r="S18" s="258" t="s">
        <v>119</v>
      </c>
      <c r="V18" s="1"/>
      <c r="W18" s="269">
        <f>H11+H12+H17+H13+H15+H21+H23+H22+H27+H24</f>
        <v>76400000000</v>
      </c>
      <c r="X18" s="269">
        <f>H18+H14+H19+H20+H16+H25+H26</f>
        <v>1270000000</v>
      </c>
    </row>
    <row r="19" spans="1:24" s="66" customFormat="1" ht="63" x14ac:dyDescent="0.25">
      <c r="A19" s="124">
        <v>9</v>
      </c>
      <c r="B19" s="144"/>
      <c r="C19" s="136" t="s">
        <v>52</v>
      </c>
      <c r="D19" s="137"/>
      <c r="E19" s="137"/>
      <c r="F19" s="137">
        <v>1</v>
      </c>
      <c r="G19" s="143"/>
      <c r="H19" s="145">
        <v>130000000</v>
      </c>
      <c r="I19" s="145">
        <v>129990000</v>
      </c>
      <c r="J19" s="146">
        <v>128299000</v>
      </c>
      <c r="K19" s="147" t="s">
        <v>129</v>
      </c>
      <c r="L19" s="147" t="s">
        <v>130</v>
      </c>
      <c r="M19" s="130">
        <f t="shared" si="0"/>
        <v>1701000</v>
      </c>
      <c r="N19" s="275">
        <v>1</v>
      </c>
      <c r="O19" s="275"/>
      <c r="P19" s="275"/>
      <c r="Q19" s="275"/>
      <c r="R19" s="138">
        <v>1</v>
      </c>
      <c r="S19" s="258" t="s">
        <v>119</v>
      </c>
    </row>
    <row r="20" spans="1:24" s="66" customFormat="1" ht="47.25" x14ac:dyDescent="0.25">
      <c r="A20" s="135">
        <v>10</v>
      </c>
      <c r="B20" s="144"/>
      <c r="C20" s="136" t="s">
        <v>53</v>
      </c>
      <c r="D20" s="137"/>
      <c r="E20" s="137"/>
      <c r="F20" s="137">
        <v>1</v>
      </c>
      <c r="G20" s="143"/>
      <c r="H20" s="145">
        <v>130000000</v>
      </c>
      <c r="I20" s="145">
        <v>129990000</v>
      </c>
      <c r="J20" s="146">
        <v>128700000</v>
      </c>
      <c r="K20" s="147" t="s">
        <v>117</v>
      </c>
      <c r="L20" s="147" t="s">
        <v>118</v>
      </c>
      <c r="M20" s="130">
        <f t="shared" si="0"/>
        <v>1300000</v>
      </c>
      <c r="N20" s="275">
        <v>1</v>
      </c>
      <c r="O20" s="275"/>
      <c r="P20" s="275"/>
      <c r="Q20" s="275"/>
      <c r="R20" s="138">
        <v>1</v>
      </c>
      <c r="S20" s="258" t="s">
        <v>119</v>
      </c>
    </row>
    <row r="21" spans="1:24" s="66" customFormat="1" ht="94.5" x14ac:dyDescent="0.25">
      <c r="A21" s="124">
        <v>11</v>
      </c>
      <c r="B21" s="144"/>
      <c r="C21" s="136" t="s">
        <v>80</v>
      </c>
      <c r="D21" s="137"/>
      <c r="E21" s="137">
        <v>1</v>
      </c>
      <c r="F21" s="137"/>
      <c r="G21" s="143"/>
      <c r="H21" s="145">
        <v>1700000000</v>
      </c>
      <c r="I21" s="145">
        <v>1692823000</v>
      </c>
      <c r="J21" s="146">
        <v>1512000000</v>
      </c>
      <c r="K21" s="147" t="s">
        <v>113</v>
      </c>
      <c r="L21" s="147" t="s">
        <v>114</v>
      </c>
      <c r="M21" s="130">
        <f t="shared" si="0"/>
        <v>188000000</v>
      </c>
      <c r="N21" s="275">
        <v>1</v>
      </c>
      <c r="O21" s="275"/>
      <c r="P21" s="275"/>
      <c r="Q21" s="275"/>
      <c r="R21" s="138">
        <v>1</v>
      </c>
      <c r="S21" s="258" t="s">
        <v>119</v>
      </c>
      <c r="V21" s="261"/>
    </row>
    <row r="22" spans="1:24" s="1" customFormat="1" ht="94.5" x14ac:dyDescent="0.25">
      <c r="A22" s="135">
        <v>12</v>
      </c>
      <c r="B22" s="221"/>
      <c r="C22" s="136" t="s">
        <v>94</v>
      </c>
      <c r="D22" s="137"/>
      <c r="E22" s="137">
        <v>1</v>
      </c>
      <c r="F22" s="137"/>
      <c r="G22" s="143"/>
      <c r="H22" s="145">
        <v>2500000000</v>
      </c>
      <c r="I22" s="145">
        <v>2498781000</v>
      </c>
      <c r="J22" s="256">
        <v>2222077000</v>
      </c>
      <c r="K22" s="216" t="s">
        <v>121</v>
      </c>
      <c r="L22" s="216" t="s">
        <v>122</v>
      </c>
      <c r="M22" s="130">
        <f>H22-J22</f>
        <v>277923000</v>
      </c>
      <c r="N22" s="279">
        <v>1</v>
      </c>
      <c r="O22" s="279"/>
      <c r="P22" s="279"/>
      <c r="Q22" s="279"/>
      <c r="R22" s="138">
        <v>1</v>
      </c>
      <c r="S22" s="258" t="s">
        <v>119</v>
      </c>
      <c r="V22" s="261"/>
    </row>
    <row r="23" spans="1:24" s="1" customFormat="1" ht="78.75" x14ac:dyDescent="0.25">
      <c r="A23" s="124">
        <v>13</v>
      </c>
      <c r="B23" s="149"/>
      <c r="C23" s="125" t="s">
        <v>92</v>
      </c>
      <c r="D23" s="126"/>
      <c r="E23" s="126">
        <v>1</v>
      </c>
      <c r="F23" s="126"/>
      <c r="G23" s="150"/>
      <c r="H23" s="151">
        <v>2300000000</v>
      </c>
      <c r="I23" s="151">
        <v>2255530000</v>
      </c>
      <c r="J23" s="257">
        <v>2135000000</v>
      </c>
      <c r="K23" s="152" t="s">
        <v>123</v>
      </c>
      <c r="L23" s="152" t="s">
        <v>124</v>
      </c>
      <c r="M23" s="130">
        <f t="shared" si="0"/>
        <v>165000000</v>
      </c>
      <c r="N23" s="278">
        <v>1</v>
      </c>
      <c r="O23" s="279"/>
      <c r="P23" s="278"/>
      <c r="Q23" s="278"/>
      <c r="R23" s="127">
        <v>1</v>
      </c>
      <c r="S23" s="254" t="s">
        <v>119</v>
      </c>
      <c r="V23" s="261"/>
    </row>
    <row r="24" spans="1:24" s="1" customFormat="1" ht="63" x14ac:dyDescent="0.25">
      <c r="A24" s="135">
        <v>14</v>
      </c>
      <c r="B24" s="221"/>
      <c r="C24" s="136" t="s">
        <v>112</v>
      </c>
      <c r="D24" s="137"/>
      <c r="E24" s="137">
        <v>1</v>
      </c>
      <c r="F24" s="137"/>
      <c r="G24" s="143"/>
      <c r="H24" s="145">
        <v>8400000000</v>
      </c>
      <c r="I24" s="145">
        <v>8362757000</v>
      </c>
      <c r="J24" s="256">
        <v>7982966000</v>
      </c>
      <c r="K24" s="216" t="s">
        <v>146</v>
      </c>
      <c r="L24" s="216" t="s">
        <v>147</v>
      </c>
      <c r="M24" s="130">
        <f>H24-J24</f>
        <v>417034000</v>
      </c>
      <c r="N24" s="279">
        <v>1</v>
      </c>
      <c r="O24" s="279"/>
      <c r="P24" s="279"/>
      <c r="Q24" s="279"/>
      <c r="R24" s="138">
        <v>1</v>
      </c>
      <c r="S24" s="138" t="s">
        <v>72</v>
      </c>
    </row>
    <row r="25" spans="1:24" s="1" customFormat="1" ht="78.75" x14ac:dyDescent="0.25">
      <c r="A25" s="150">
        <v>15</v>
      </c>
      <c r="B25" s="292"/>
      <c r="C25" s="136" t="s">
        <v>104</v>
      </c>
      <c r="D25" s="137"/>
      <c r="E25" s="137"/>
      <c r="F25" s="137">
        <v>1</v>
      </c>
      <c r="G25" s="143"/>
      <c r="H25" s="145">
        <v>150000000</v>
      </c>
      <c r="I25" s="145">
        <v>150000000</v>
      </c>
      <c r="J25" s="293">
        <v>149340000</v>
      </c>
      <c r="K25" s="147" t="s">
        <v>157</v>
      </c>
      <c r="L25" s="147" t="s">
        <v>158</v>
      </c>
      <c r="M25" s="130">
        <f t="shared" ref="M25:M26" si="1">H25-J25</f>
        <v>660000</v>
      </c>
      <c r="N25" s="279">
        <v>1</v>
      </c>
      <c r="O25" s="279"/>
      <c r="P25" s="279"/>
      <c r="Q25" s="279"/>
      <c r="R25" s="138">
        <v>1</v>
      </c>
      <c r="S25" s="138" t="s">
        <v>72</v>
      </c>
    </row>
    <row r="26" spans="1:24" s="1" customFormat="1" ht="78.75" x14ac:dyDescent="0.25">
      <c r="A26" s="143">
        <v>16</v>
      </c>
      <c r="B26" s="292"/>
      <c r="C26" s="136" t="s">
        <v>105</v>
      </c>
      <c r="D26" s="137"/>
      <c r="E26" s="137"/>
      <c r="F26" s="137">
        <v>1</v>
      </c>
      <c r="G26" s="143"/>
      <c r="H26" s="145">
        <v>150000000</v>
      </c>
      <c r="I26" s="145">
        <v>150000000</v>
      </c>
      <c r="J26" s="293">
        <v>149320000</v>
      </c>
      <c r="K26" s="147" t="s">
        <v>157</v>
      </c>
      <c r="L26" s="147" t="s">
        <v>158</v>
      </c>
      <c r="M26" s="130">
        <f t="shared" si="1"/>
        <v>680000</v>
      </c>
      <c r="N26" s="279">
        <v>1</v>
      </c>
      <c r="O26" s="279"/>
      <c r="P26" s="279"/>
      <c r="Q26" s="279"/>
      <c r="R26" s="138">
        <v>1</v>
      </c>
      <c r="S26" s="138" t="s">
        <v>72</v>
      </c>
    </row>
    <row r="27" spans="1:24" s="1" customFormat="1" ht="63" x14ac:dyDescent="0.25">
      <c r="A27" s="280">
        <v>17</v>
      </c>
      <c r="B27" s="281"/>
      <c r="C27" s="282" t="s">
        <v>111</v>
      </c>
      <c r="D27" s="283"/>
      <c r="E27" s="283">
        <v>1</v>
      </c>
      <c r="F27" s="283"/>
      <c r="G27" s="284"/>
      <c r="H27" s="285">
        <v>3500000000</v>
      </c>
      <c r="I27" s="285">
        <v>3495164000</v>
      </c>
      <c r="J27" s="286"/>
      <c r="K27" s="286"/>
      <c r="L27" s="286"/>
      <c r="M27" s="287"/>
      <c r="N27" s="288">
        <v>1</v>
      </c>
      <c r="O27" s="288"/>
      <c r="P27" s="288"/>
      <c r="Q27" s="288">
        <v>1</v>
      </c>
      <c r="R27" s="289"/>
      <c r="S27" s="289" t="s">
        <v>177</v>
      </c>
    </row>
    <row r="28" spans="1:24" s="1" customFormat="1" ht="47.25" x14ac:dyDescent="0.25">
      <c r="A28" s="284">
        <v>18</v>
      </c>
      <c r="B28" s="281"/>
      <c r="C28" s="282" t="s">
        <v>148</v>
      </c>
      <c r="D28" s="283"/>
      <c r="E28" s="283"/>
      <c r="F28" s="283">
        <v>1</v>
      </c>
      <c r="G28" s="284"/>
      <c r="H28" s="285">
        <v>200000000</v>
      </c>
      <c r="I28" s="285">
        <v>199793000</v>
      </c>
      <c r="J28" s="286"/>
      <c r="K28" s="286"/>
      <c r="L28" s="286"/>
      <c r="M28" s="291"/>
      <c r="N28" s="288">
        <v>1</v>
      </c>
      <c r="O28" s="288"/>
      <c r="P28" s="288"/>
      <c r="Q28" s="288">
        <v>1</v>
      </c>
      <c r="R28" s="289"/>
      <c r="S28" s="289" t="s">
        <v>50</v>
      </c>
    </row>
    <row r="29" spans="1:24" s="1" customFormat="1" ht="47.25" x14ac:dyDescent="0.25">
      <c r="A29" s="280">
        <v>19</v>
      </c>
      <c r="B29" s="281"/>
      <c r="C29" s="282" t="s">
        <v>151</v>
      </c>
      <c r="D29" s="283"/>
      <c r="E29" s="283">
        <v>1</v>
      </c>
      <c r="F29" s="283"/>
      <c r="G29" s="284"/>
      <c r="H29" s="285">
        <v>18034000000</v>
      </c>
      <c r="I29" s="285">
        <v>18028709000</v>
      </c>
      <c r="J29" s="286"/>
      <c r="K29" s="286"/>
      <c r="L29" s="286"/>
      <c r="M29" s="291"/>
      <c r="N29" s="288">
        <v>1</v>
      </c>
      <c r="O29" s="288"/>
      <c r="P29" s="288"/>
      <c r="Q29" s="288">
        <v>1</v>
      </c>
      <c r="R29" s="289"/>
      <c r="S29" s="289" t="s">
        <v>50</v>
      </c>
    </row>
    <row r="30" spans="1:24" s="1" customFormat="1" ht="94.5" x14ac:dyDescent="0.25">
      <c r="A30" s="284">
        <v>20</v>
      </c>
      <c r="B30" s="281"/>
      <c r="C30" s="282" t="s">
        <v>159</v>
      </c>
      <c r="D30" s="283"/>
      <c r="E30" s="283">
        <v>1</v>
      </c>
      <c r="F30" s="283"/>
      <c r="G30" s="284"/>
      <c r="H30" s="285">
        <v>300000000</v>
      </c>
      <c r="I30" s="285">
        <v>299704000</v>
      </c>
      <c r="J30" s="286"/>
      <c r="K30" s="286"/>
      <c r="L30" s="286"/>
      <c r="M30" s="291"/>
      <c r="N30" s="288">
        <v>1</v>
      </c>
      <c r="O30" s="288"/>
      <c r="P30" s="288"/>
      <c r="Q30" s="288">
        <v>1</v>
      </c>
      <c r="R30" s="289"/>
      <c r="S30" s="289" t="s">
        <v>178</v>
      </c>
    </row>
    <row r="31" spans="1:24" s="1" customFormat="1" ht="31.5" x14ac:dyDescent="0.25">
      <c r="A31" s="280">
        <v>21</v>
      </c>
      <c r="B31" s="281"/>
      <c r="C31" s="282" t="s">
        <v>160</v>
      </c>
      <c r="D31" s="283"/>
      <c r="E31" s="283">
        <v>1</v>
      </c>
      <c r="F31" s="283"/>
      <c r="G31" s="284"/>
      <c r="H31" s="285">
        <v>325000000</v>
      </c>
      <c r="I31" s="285">
        <v>324681000</v>
      </c>
      <c r="J31" s="286"/>
      <c r="K31" s="286"/>
      <c r="L31" s="286"/>
      <c r="M31" s="291"/>
      <c r="N31" s="288">
        <v>1</v>
      </c>
      <c r="O31" s="288"/>
      <c r="P31" s="288"/>
      <c r="Q31" s="288">
        <v>1</v>
      </c>
      <c r="R31" s="289"/>
      <c r="S31" s="289" t="s">
        <v>49</v>
      </c>
    </row>
    <row r="32" spans="1:24" s="1" customFormat="1" ht="47.25" x14ac:dyDescent="0.25">
      <c r="A32" s="284">
        <v>22</v>
      </c>
      <c r="B32" s="281"/>
      <c r="C32" s="282" t="s">
        <v>165</v>
      </c>
      <c r="D32" s="283"/>
      <c r="E32" s="283">
        <v>1</v>
      </c>
      <c r="F32" s="283"/>
      <c r="G32" s="284"/>
      <c r="H32" s="285">
        <v>3000000000</v>
      </c>
      <c r="I32" s="285">
        <v>2998597000</v>
      </c>
      <c r="J32" s="286"/>
      <c r="K32" s="286"/>
      <c r="L32" s="286"/>
      <c r="M32" s="291"/>
      <c r="N32" s="288">
        <v>1</v>
      </c>
      <c r="O32" s="288"/>
      <c r="P32" s="288"/>
      <c r="Q32" s="288">
        <v>1</v>
      </c>
      <c r="R32" s="289"/>
      <c r="S32" s="289" t="s">
        <v>134</v>
      </c>
    </row>
    <row r="33" spans="1:22" s="1" customFormat="1" ht="47.25" x14ac:dyDescent="0.25">
      <c r="A33" s="280">
        <v>23</v>
      </c>
      <c r="B33" s="281"/>
      <c r="C33" s="282" t="s">
        <v>166</v>
      </c>
      <c r="D33" s="283"/>
      <c r="E33" s="283">
        <v>1</v>
      </c>
      <c r="F33" s="283"/>
      <c r="G33" s="284"/>
      <c r="H33" s="285">
        <v>5500000000</v>
      </c>
      <c r="I33" s="285">
        <v>5491434000</v>
      </c>
      <c r="J33" s="286"/>
      <c r="K33" s="286"/>
      <c r="L33" s="286"/>
      <c r="M33" s="291"/>
      <c r="N33" s="288">
        <v>1</v>
      </c>
      <c r="O33" s="288"/>
      <c r="P33" s="288"/>
      <c r="Q33" s="288">
        <v>1</v>
      </c>
      <c r="R33" s="289"/>
      <c r="S33" s="289" t="s">
        <v>134</v>
      </c>
    </row>
    <row r="34" spans="1:22" s="1" customFormat="1" ht="47.25" x14ac:dyDescent="0.25">
      <c r="A34" s="284">
        <v>24</v>
      </c>
      <c r="B34" s="281"/>
      <c r="C34" s="282" t="s">
        <v>167</v>
      </c>
      <c r="D34" s="283"/>
      <c r="E34" s="283">
        <v>1</v>
      </c>
      <c r="F34" s="283"/>
      <c r="G34" s="284"/>
      <c r="H34" s="285">
        <v>450000000</v>
      </c>
      <c r="I34" s="285">
        <v>449573000</v>
      </c>
      <c r="J34" s="286"/>
      <c r="K34" s="286"/>
      <c r="L34" s="286"/>
      <c r="M34" s="291"/>
      <c r="N34" s="288">
        <v>1</v>
      </c>
      <c r="O34" s="288"/>
      <c r="P34" s="288"/>
      <c r="Q34" s="288">
        <v>1</v>
      </c>
      <c r="R34" s="289"/>
      <c r="S34" s="289" t="s">
        <v>134</v>
      </c>
    </row>
    <row r="35" spans="1:22" s="1" customFormat="1" ht="47.25" x14ac:dyDescent="0.25">
      <c r="A35" s="280">
        <v>25</v>
      </c>
      <c r="B35" s="281"/>
      <c r="C35" s="282" t="s">
        <v>171</v>
      </c>
      <c r="D35" s="283"/>
      <c r="E35" s="283">
        <v>1</v>
      </c>
      <c r="F35" s="283"/>
      <c r="G35" s="284"/>
      <c r="H35" s="285">
        <v>1000000000</v>
      </c>
      <c r="I35" s="285">
        <v>999877000</v>
      </c>
      <c r="J35" s="286"/>
      <c r="K35" s="286"/>
      <c r="L35" s="286"/>
      <c r="M35" s="291"/>
      <c r="N35" s="288">
        <v>1</v>
      </c>
      <c r="O35" s="288"/>
      <c r="P35" s="288"/>
      <c r="Q35" s="288">
        <v>1</v>
      </c>
      <c r="R35" s="289"/>
      <c r="S35" s="289" t="s">
        <v>36</v>
      </c>
    </row>
    <row r="36" spans="1:22" s="1" customFormat="1" ht="47.25" x14ac:dyDescent="0.25">
      <c r="A36" s="284">
        <v>26</v>
      </c>
      <c r="B36" s="281"/>
      <c r="C36" s="282" t="s">
        <v>175</v>
      </c>
      <c r="D36" s="283"/>
      <c r="E36" s="283">
        <v>1</v>
      </c>
      <c r="F36" s="283"/>
      <c r="G36" s="284"/>
      <c r="H36" s="285">
        <v>14000000000</v>
      </c>
      <c r="I36" s="285">
        <v>13990523000</v>
      </c>
      <c r="J36" s="286"/>
      <c r="K36" s="286"/>
      <c r="L36" s="286"/>
      <c r="M36" s="291"/>
      <c r="N36" s="288">
        <v>1</v>
      </c>
      <c r="O36" s="288"/>
      <c r="P36" s="288"/>
      <c r="Q36" s="288">
        <v>1</v>
      </c>
      <c r="R36" s="289"/>
      <c r="S36" s="289" t="s">
        <v>36</v>
      </c>
    </row>
    <row r="37" spans="1:22" s="1" customFormat="1" ht="47.25" x14ac:dyDescent="0.25">
      <c r="A37" s="280">
        <v>27</v>
      </c>
      <c r="B37" s="281"/>
      <c r="C37" s="282" t="s">
        <v>176</v>
      </c>
      <c r="D37" s="283"/>
      <c r="E37" s="283">
        <v>1</v>
      </c>
      <c r="F37" s="283"/>
      <c r="G37" s="284"/>
      <c r="H37" s="285">
        <v>500000000</v>
      </c>
      <c r="I37" s="285">
        <v>499700000</v>
      </c>
      <c r="J37" s="286"/>
      <c r="K37" s="286"/>
      <c r="L37" s="286"/>
      <c r="M37" s="291"/>
      <c r="N37" s="288">
        <v>1</v>
      </c>
      <c r="O37" s="288"/>
      <c r="P37" s="288"/>
      <c r="Q37" s="288">
        <v>1</v>
      </c>
      <c r="R37" s="289"/>
      <c r="S37" s="289" t="s">
        <v>36</v>
      </c>
    </row>
    <row r="38" spans="1:22" s="1" customFormat="1" ht="15.75" x14ac:dyDescent="0.25">
      <c r="A38" s="135"/>
      <c r="B38" s="221"/>
      <c r="C38" s="136"/>
      <c r="D38" s="137"/>
      <c r="E38" s="137"/>
      <c r="F38" s="137"/>
      <c r="G38" s="143"/>
      <c r="H38" s="145"/>
      <c r="I38" s="145"/>
      <c r="J38" s="216"/>
      <c r="K38" s="216"/>
      <c r="L38" s="216"/>
      <c r="M38" s="154"/>
      <c r="N38" s="154"/>
      <c r="O38" s="154"/>
      <c r="P38" s="154"/>
      <c r="Q38" s="154"/>
      <c r="R38" s="138"/>
      <c r="S38" s="138"/>
    </row>
    <row r="39" spans="1:22" s="1" customFormat="1" ht="15.75" x14ac:dyDescent="0.25">
      <c r="A39" s="155"/>
      <c r="B39" s="512" t="s">
        <v>70</v>
      </c>
      <c r="C39" s="513"/>
      <c r="D39" s="155">
        <f t="shared" ref="D39:S39" si="2">SUM(D11:D38)</f>
        <v>0</v>
      </c>
      <c r="E39" s="155">
        <f t="shared" si="2"/>
        <v>19</v>
      </c>
      <c r="F39" s="155">
        <f t="shared" si="2"/>
        <v>8</v>
      </c>
      <c r="G39" s="155">
        <f t="shared" si="2"/>
        <v>0</v>
      </c>
      <c r="H39" s="250">
        <f t="shared" si="2"/>
        <v>120979000000</v>
      </c>
      <c r="I39" s="250">
        <f t="shared" si="2"/>
        <v>120766486000</v>
      </c>
      <c r="J39" s="250">
        <f t="shared" si="2"/>
        <v>70895090000</v>
      </c>
      <c r="K39" s="250">
        <f t="shared" si="2"/>
        <v>0</v>
      </c>
      <c r="L39" s="250">
        <f t="shared" si="2"/>
        <v>0</v>
      </c>
      <c r="M39" s="300">
        <f t="shared" si="2"/>
        <v>3274910000</v>
      </c>
      <c r="N39" s="155">
        <f t="shared" si="2"/>
        <v>23</v>
      </c>
      <c r="O39" s="155">
        <f t="shared" si="2"/>
        <v>0</v>
      </c>
      <c r="P39" s="155">
        <f t="shared" si="2"/>
        <v>4</v>
      </c>
      <c r="Q39" s="155">
        <f t="shared" si="2"/>
        <v>11</v>
      </c>
      <c r="R39" s="155">
        <f t="shared" si="2"/>
        <v>16</v>
      </c>
      <c r="S39" s="155">
        <f t="shared" si="2"/>
        <v>0</v>
      </c>
    </row>
    <row r="40" spans="1:22" s="1" customFormat="1" ht="15.75" x14ac:dyDescent="0.25">
      <c r="A40" s="252" t="s">
        <v>100</v>
      </c>
      <c r="B40" s="514" t="s">
        <v>68</v>
      </c>
      <c r="C40" s="515"/>
      <c r="D40" s="143"/>
      <c r="E40" s="143"/>
      <c r="F40" s="143"/>
      <c r="G40" s="143"/>
      <c r="H40" s="139"/>
      <c r="I40" s="139"/>
      <c r="J40" s="239"/>
      <c r="K40" s="240"/>
      <c r="L40" s="240"/>
      <c r="M40" s="241"/>
      <c r="N40" s="239"/>
      <c r="O40" s="239"/>
      <c r="P40" s="239"/>
      <c r="Q40" s="242"/>
      <c r="R40" s="240"/>
      <c r="S40" s="240"/>
    </row>
    <row r="41" spans="1:22" s="1" customFormat="1" ht="110.25" x14ac:dyDescent="0.25">
      <c r="A41" s="124">
        <v>1</v>
      </c>
      <c r="B41" s="162"/>
      <c r="C41" s="163" t="s">
        <v>69</v>
      </c>
      <c r="D41" s="134">
        <v>1</v>
      </c>
      <c r="E41" s="134"/>
      <c r="F41" s="134"/>
      <c r="G41" s="134"/>
      <c r="H41" s="164">
        <v>563682000</v>
      </c>
      <c r="I41" s="164">
        <v>560862500</v>
      </c>
      <c r="J41" s="165">
        <v>535370000</v>
      </c>
      <c r="K41" s="152" t="s">
        <v>93</v>
      </c>
      <c r="L41" s="152" t="s">
        <v>107</v>
      </c>
      <c r="M41" s="153">
        <f>H41-J41</f>
        <v>28312000</v>
      </c>
      <c r="N41" s="153">
        <v>1</v>
      </c>
      <c r="O41" s="154"/>
      <c r="P41" s="153"/>
      <c r="Q41" s="153"/>
      <c r="R41" s="127">
        <v>1</v>
      </c>
      <c r="S41" s="254" t="s">
        <v>119</v>
      </c>
      <c r="U41" s="1" t="s">
        <v>106</v>
      </c>
      <c r="V41" s="261"/>
    </row>
    <row r="42" spans="1:22" s="1" customFormat="1" ht="31.5" x14ac:dyDescent="0.25">
      <c r="A42" s="135">
        <v>2</v>
      </c>
      <c r="B42" s="162"/>
      <c r="C42" s="243" t="s">
        <v>103</v>
      </c>
      <c r="D42" s="142"/>
      <c r="E42" s="142"/>
      <c r="F42" s="142">
        <v>1</v>
      </c>
      <c r="G42" s="142"/>
      <c r="H42" s="244">
        <v>300000000</v>
      </c>
      <c r="I42" s="244">
        <v>299900000</v>
      </c>
      <c r="J42" s="172"/>
      <c r="K42" s="216"/>
      <c r="L42" s="216"/>
      <c r="M42" s="154"/>
      <c r="N42" s="154">
        <v>1</v>
      </c>
      <c r="O42" s="154"/>
      <c r="P42" s="154"/>
      <c r="Q42" s="154">
        <v>1</v>
      </c>
      <c r="R42" s="138"/>
      <c r="S42" s="138" t="s">
        <v>76</v>
      </c>
    </row>
    <row r="43" spans="1:22" s="1" customFormat="1" ht="15.75" x14ac:dyDescent="0.25">
      <c r="A43" s="124"/>
      <c r="B43" s="162"/>
      <c r="C43" s="163"/>
      <c r="D43" s="134"/>
      <c r="E43" s="134"/>
      <c r="F43" s="134"/>
      <c r="G43" s="134"/>
      <c r="H43" s="164"/>
      <c r="I43" s="164"/>
      <c r="J43" s="165"/>
      <c r="K43" s="166"/>
      <c r="L43" s="166"/>
      <c r="M43" s="153"/>
      <c r="N43" s="153"/>
      <c r="O43" s="154"/>
      <c r="P43" s="153"/>
      <c r="Q43" s="153"/>
      <c r="R43" s="127"/>
      <c r="S43" s="127"/>
    </row>
    <row r="44" spans="1:22" s="1" customFormat="1" ht="15.75" x14ac:dyDescent="0.25">
      <c r="A44" s="155"/>
      <c r="B44" s="512" t="s">
        <v>20</v>
      </c>
      <c r="C44" s="513"/>
      <c r="D44" s="155">
        <f>SUM(D41:D43)</f>
        <v>1</v>
      </c>
      <c r="E44" s="155">
        <f t="shared" ref="E44:L44" si="3">SUM(E41:E43)</f>
        <v>0</v>
      </c>
      <c r="F44" s="155">
        <f t="shared" si="3"/>
        <v>1</v>
      </c>
      <c r="G44" s="155">
        <f t="shared" si="3"/>
        <v>0</v>
      </c>
      <c r="H44" s="157">
        <f>SUM(H41:H43)</f>
        <v>863682000</v>
      </c>
      <c r="I44" s="157">
        <f>SUM(I41:I43)</f>
        <v>860762500</v>
      </c>
      <c r="J44" s="157">
        <f>SUM(J41:J43)</f>
        <v>535370000</v>
      </c>
      <c r="K44" s="158">
        <f t="shared" si="3"/>
        <v>0</v>
      </c>
      <c r="L44" s="158">
        <f t="shared" si="3"/>
        <v>0</v>
      </c>
      <c r="M44" s="299">
        <f>SUM(M41:M43)</f>
        <v>28312000</v>
      </c>
      <c r="N44" s="161">
        <f>SUM(N41:N43)</f>
        <v>2</v>
      </c>
      <c r="O44" s="167"/>
      <c r="P44" s="161">
        <f>SUM(P41:P43)</f>
        <v>0</v>
      </c>
      <c r="Q44" s="161">
        <f>SUM(Q41:Q43)</f>
        <v>1</v>
      </c>
      <c r="R44" s="158">
        <f>SUM(R41:R43)</f>
        <v>1</v>
      </c>
      <c r="S44" s="158">
        <f>SUM(S41:S43)</f>
        <v>0</v>
      </c>
    </row>
    <row r="45" spans="1:22" s="66" customFormat="1" ht="15.75" x14ac:dyDescent="0.25">
      <c r="A45" s="252" t="s">
        <v>101</v>
      </c>
      <c r="B45" s="514" t="s">
        <v>95</v>
      </c>
      <c r="C45" s="515"/>
      <c r="D45" s="143"/>
      <c r="E45" s="143"/>
      <c r="F45" s="143"/>
      <c r="G45" s="143"/>
      <c r="H45" s="239"/>
      <c r="I45" s="239"/>
      <c r="J45" s="239"/>
      <c r="K45" s="240"/>
      <c r="L45" s="240"/>
      <c r="M45" s="239"/>
      <c r="N45" s="240"/>
      <c r="O45" s="240"/>
      <c r="P45" s="240"/>
      <c r="Q45" s="242"/>
      <c r="R45" s="240"/>
      <c r="S45" s="240"/>
    </row>
    <row r="46" spans="1:22" ht="63" x14ac:dyDescent="0.25">
      <c r="A46" s="135">
        <v>1</v>
      </c>
      <c r="B46" s="168"/>
      <c r="C46" s="162" t="s">
        <v>96</v>
      </c>
      <c r="D46" s="142">
        <v>1</v>
      </c>
      <c r="E46" s="142"/>
      <c r="F46" s="142"/>
      <c r="G46" s="169"/>
      <c r="H46" s="255">
        <v>300000000</v>
      </c>
      <c r="I46" s="224">
        <v>299700000</v>
      </c>
      <c r="J46" s="225">
        <v>267000000</v>
      </c>
      <c r="K46" s="224" t="s">
        <v>125</v>
      </c>
      <c r="L46" s="259" t="s">
        <v>126</v>
      </c>
      <c r="M46" s="268">
        <f>H46-J46</f>
        <v>33000000</v>
      </c>
      <c r="N46" s="226">
        <v>1</v>
      </c>
      <c r="O46" s="226"/>
      <c r="P46" s="226"/>
      <c r="Q46" s="226"/>
      <c r="R46" s="227">
        <v>1</v>
      </c>
      <c r="S46" s="296" t="s">
        <v>119</v>
      </c>
      <c r="T46" s="2"/>
    </row>
    <row r="47" spans="1:22" ht="63" x14ac:dyDescent="0.25">
      <c r="A47" s="135">
        <v>2</v>
      </c>
      <c r="B47" s="168"/>
      <c r="C47" s="162" t="s">
        <v>120</v>
      </c>
      <c r="D47" s="142">
        <v>1</v>
      </c>
      <c r="E47" s="142"/>
      <c r="F47" s="142"/>
      <c r="G47" s="169"/>
      <c r="H47" s="255">
        <v>225000000</v>
      </c>
      <c r="I47" s="224">
        <v>225000000</v>
      </c>
      <c r="J47" s="225"/>
      <c r="K47" s="224"/>
      <c r="L47" s="226"/>
      <c r="M47" s="226"/>
      <c r="N47" s="226">
        <v>1</v>
      </c>
      <c r="O47" s="226"/>
      <c r="P47" s="226"/>
      <c r="Q47" s="226">
        <v>1</v>
      </c>
      <c r="R47" s="227"/>
      <c r="S47" s="230" t="s">
        <v>168</v>
      </c>
      <c r="T47" s="2"/>
    </row>
    <row r="48" spans="1:22" ht="15.75" x14ac:dyDescent="0.25">
      <c r="A48" s="135"/>
      <c r="B48" s="168"/>
      <c r="C48" s="162"/>
      <c r="D48" s="142"/>
      <c r="E48" s="142"/>
      <c r="F48" s="142"/>
      <c r="G48" s="169"/>
      <c r="H48" s="170"/>
      <c r="I48" s="171"/>
      <c r="J48" s="172"/>
      <c r="K48" s="171"/>
      <c r="L48" s="173"/>
      <c r="M48" s="173"/>
      <c r="N48" s="173"/>
      <c r="O48" s="173"/>
      <c r="P48" s="173"/>
      <c r="Q48" s="173"/>
      <c r="R48" s="135"/>
      <c r="S48" s="143"/>
      <c r="T48" s="2"/>
    </row>
    <row r="49" spans="1:23" ht="15.75" x14ac:dyDescent="0.25">
      <c r="A49" s="222"/>
      <c r="B49" s="512" t="s">
        <v>20</v>
      </c>
      <c r="C49" s="513"/>
      <c r="D49" s="228">
        <f>SUM(D46:D48)</f>
        <v>2</v>
      </c>
      <c r="E49" s="228">
        <f t="shared" ref="E49:S49" si="4">SUM(E46:E48)</f>
        <v>0</v>
      </c>
      <c r="F49" s="228">
        <f t="shared" si="4"/>
        <v>0</v>
      </c>
      <c r="G49" s="228">
        <f t="shared" si="4"/>
        <v>0</v>
      </c>
      <c r="H49" s="229">
        <f t="shared" si="4"/>
        <v>525000000</v>
      </c>
      <c r="I49" s="229">
        <f t="shared" si="4"/>
        <v>524700000</v>
      </c>
      <c r="J49" s="229">
        <f t="shared" si="4"/>
        <v>267000000</v>
      </c>
      <c r="K49" s="228">
        <f t="shared" si="4"/>
        <v>0</v>
      </c>
      <c r="L49" s="228">
        <f t="shared" si="4"/>
        <v>0</v>
      </c>
      <c r="M49" s="298">
        <f t="shared" si="4"/>
        <v>33000000</v>
      </c>
      <c r="N49" s="228">
        <f t="shared" si="4"/>
        <v>2</v>
      </c>
      <c r="O49" s="228">
        <f t="shared" si="4"/>
        <v>0</v>
      </c>
      <c r="P49" s="228">
        <f t="shared" si="4"/>
        <v>0</v>
      </c>
      <c r="Q49" s="228">
        <f t="shared" si="4"/>
        <v>1</v>
      </c>
      <c r="R49" s="228">
        <f t="shared" si="4"/>
        <v>1</v>
      </c>
      <c r="S49" s="228">
        <f t="shared" si="4"/>
        <v>0</v>
      </c>
      <c r="T49" s="2"/>
    </row>
    <row r="50" spans="1:23" ht="15.75" x14ac:dyDescent="0.25">
      <c r="A50" s="253" t="s">
        <v>108</v>
      </c>
      <c r="B50" s="518" t="s">
        <v>109</v>
      </c>
      <c r="C50" s="519"/>
      <c r="D50" s="245"/>
      <c r="E50" s="245"/>
      <c r="F50" s="245"/>
      <c r="G50" s="246"/>
      <c r="H50" s="171"/>
      <c r="I50" s="171"/>
      <c r="J50" s="172"/>
      <c r="K50" s="171"/>
      <c r="L50" s="173"/>
      <c r="M50" s="173"/>
      <c r="N50" s="173"/>
      <c r="O50" s="173"/>
      <c r="P50" s="173"/>
      <c r="Q50" s="173"/>
      <c r="R50" s="135"/>
      <c r="S50" s="143"/>
      <c r="T50" s="2"/>
    </row>
    <row r="51" spans="1:23" ht="78.75" x14ac:dyDescent="0.25">
      <c r="A51" s="135">
        <v>1</v>
      </c>
      <c r="B51" s="223"/>
      <c r="C51" s="216" t="s">
        <v>110</v>
      </c>
      <c r="D51" s="245"/>
      <c r="E51" s="245"/>
      <c r="F51" s="245"/>
      <c r="G51" s="246">
        <v>1</v>
      </c>
      <c r="H51" s="171">
        <v>460000000</v>
      </c>
      <c r="I51" s="171">
        <v>305910000</v>
      </c>
      <c r="J51" s="172">
        <v>301118000</v>
      </c>
      <c r="K51" s="294" t="s">
        <v>161</v>
      </c>
      <c r="L51" s="295" t="s">
        <v>162</v>
      </c>
      <c r="M51" s="173">
        <f>H51-J51</f>
        <v>158882000</v>
      </c>
      <c r="N51" s="173">
        <v>1</v>
      </c>
      <c r="O51" s="173"/>
      <c r="P51" s="173"/>
      <c r="Q51" s="173"/>
      <c r="R51" s="135">
        <v>1</v>
      </c>
      <c r="S51" s="138" t="s">
        <v>173</v>
      </c>
      <c r="T51" s="2"/>
      <c r="V51" s="305"/>
      <c r="W51" s="2">
        <v>81363933408</v>
      </c>
    </row>
    <row r="52" spans="1:23" ht="47.25" x14ac:dyDescent="0.25">
      <c r="A52" s="135">
        <v>2</v>
      </c>
      <c r="B52" s="223"/>
      <c r="C52" s="216" t="s">
        <v>131</v>
      </c>
      <c r="D52" s="245">
        <v>1</v>
      </c>
      <c r="E52" s="245"/>
      <c r="F52" s="245"/>
      <c r="G52" s="246"/>
      <c r="H52" s="171">
        <v>1050000000</v>
      </c>
      <c r="I52" s="171">
        <v>1039000000</v>
      </c>
      <c r="J52" s="172"/>
      <c r="K52" s="171"/>
      <c r="L52" s="173"/>
      <c r="M52" s="173"/>
      <c r="N52" s="173">
        <v>1</v>
      </c>
      <c r="O52" s="173"/>
      <c r="P52" s="173"/>
      <c r="Q52" s="173">
        <v>1</v>
      </c>
      <c r="R52" s="135"/>
      <c r="S52" s="138" t="s">
        <v>163</v>
      </c>
      <c r="T52" s="2"/>
    </row>
    <row r="53" spans="1:23" ht="15.75" x14ac:dyDescent="0.25">
      <c r="A53" s="222"/>
      <c r="B53" s="247"/>
      <c r="C53" s="248"/>
      <c r="D53" s="249">
        <f t="shared" ref="D53:M53" si="5">SUM(D51:D52)</f>
        <v>1</v>
      </c>
      <c r="E53" s="249">
        <f t="shared" si="5"/>
        <v>0</v>
      </c>
      <c r="F53" s="249">
        <f t="shared" si="5"/>
        <v>0</v>
      </c>
      <c r="G53" s="249">
        <f t="shared" si="5"/>
        <v>1</v>
      </c>
      <c r="H53" s="251">
        <f t="shared" si="5"/>
        <v>1510000000</v>
      </c>
      <c r="I53" s="251">
        <f t="shared" si="5"/>
        <v>1344910000</v>
      </c>
      <c r="J53" s="251">
        <f t="shared" si="5"/>
        <v>301118000</v>
      </c>
      <c r="K53" s="249">
        <f t="shared" si="5"/>
        <v>0</v>
      </c>
      <c r="L53" s="249">
        <f t="shared" si="5"/>
        <v>0</v>
      </c>
      <c r="M53" s="297">
        <f t="shared" si="5"/>
        <v>158882000</v>
      </c>
      <c r="N53" s="249">
        <f>SUM(N51:N52)</f>
        <v>2</v>
      </c>
      <c r="O53" s="249">
        <f t="shared" ref="O53:R53" si="6">SUM(O51:O52)</f>
        <v>0</v>
      </c>
      <c r="P53" s="249">
        <f t="shared" si="6"/>
        <v>0</v>
      </c>
      <c r="Q53" s="249">
        <f t="shared" si="6"/>
        <v>1</v>
      </c>
      <c r="R53" s="249">
        <f t="shared" si="6"/>
        <v>1</v>
      </c>
      <c r="S53" s="222"/>
      <c r="T53" s="2"/>
    </row>
    <row r="54" spans="1:23" ht="15.75" x14ac:dyDescent="0.25">
      <c r="A54" s="253" t="s">
        <v>136</v>
      </c>
      <c r="B54" s="518" t="s">
        <v>135</v>
      </c>
      <c r="C54" s="519"/>
      <c r="D54" s="245"/>
      <c r="E54" s="245"/>
      <c r="F54" s="245"/>
      <c r="G54" s="246"/>
      <c r="H54" s="171"/>
      <c r="I54" s="171"/>
      <c r="J54" s="172"/>
      <c r="K54" s="171"/>
      <c r="L54" s="173"/>
      <c r="M54" s="173"/>
      <c r="N54" s="173"/>
      <c r="O54" s="173"/>
      <c r="P54" s="173"/>
      <c r="Q54" s="173"/>
      <c r="R54" s="135"/>
      <c r="S54" s="143"/>
      <c r="T54" s="2"/>
    </row>
    <row r="55" spans="1:23" ht="78.75" x14ac:dyDescent="0.25">
      <c r="A55" s="135">
        <v>1</v>
      </c>
      <c r="B55" s="223"/>
      <c r="C55" s="216" t="s">
        <v>137</v>
      </c>
      <c r="D55" s="245"/>
      <c r="E55" s="245"/>
      <c r="F55" s="245">
        <v>1</v>
      </c>
      <c r="G55" s="246"/>
      <c r="H55" s="171">
        <v>130640000</v>
      </c>
      <c r="I55" s="171">
        <v>100110000</v>
      </c>
      <c r="J55" s="172">
        <v>99822000</v>
      </c>
      <c r="K55" s="294" t="s">
        <v>169</v>
      </c>
      <c r="L55" s="295" t="s">
        <v>170</v>
      </c>
      <c r="M55" s="173">
        <f>H55-J55</f>
        <v>30818000</v>
      </c>
      <c r="N55" s="173">
        <v>1</v>
      </c>
      <c r="O55" s="173"/>
      <c r="P55" s="173"/>
      <c r="Q55" s="173"/>
      <c r="R55" s="135">
        <v>1</v>
      </c>
      <c r="S55" s="138" t="s">
        <v>174</v>
      </c>
      <c r="T55" s="2"/>
    </row>
    <row r="56" spans="1:23" ht="63" x14ac:dyDescent="0.25">
      <c r="A56" s="135">
        <v>2</v>
      </c>
      <c r="B56" s="223"/>
      <c r="C56" s="216" t="s">
        <v>138</v>
      </c>
      <c r="D56" s="245"/>
      <c r="E56" s="245">
        <v>1</v>
      </c>
      <c r="F56" s="245"/>
      <c r="G56" s="246"/>
      <c r="H56" s="171">
        <v>4000000000</v>
      </c>
      <c r="I56" s="171">
        <v>3939800000</v>
      </c>
      <c r="J56" s="172"/>
      <c r="K56" s="171"/>
      <c r="L56" s="173"/>
      <c r="M56" s="173"/>
      <c r="N56" s="173">
        <v>1</v>
      </c>
      <c r="O56" s="173"/>
      <c r="P56" s="173"/>
      <c r="Q56" s="173">
        <v>1</v>
      </c>
      <c r="R56" s="135"/>
      <c r="S56" s="138" t="s">
        <v>168</v>
      </c>
      <c r="T56" s="2"/>
    </row>
    <row r="57" spans="1:23" ht="47.25" x14ac:dyDescent="0.25">
      <c r="A57" s="135">
        <v>3</v>
      </c>
      <c r="B57" s="223"/>
      <c r="C57" s="216" t="s">
        <v>179</v>
      </c>
      <c r="D57" s="245"/>
      <c r="E57" s="245">
        <v>1</v>
      </c>
      <c r="F57" s="245"/>
      <c r="G57" s="246"/>
      <c r="H57" s="171">
        <v>1610000000</v>
      </c>
      <c r="I57" s="171">
        <v>1610000000</v>
      </c>
      <c r="J57" s="172"/>
      <c r="K57" s="171"/>
      <c r="L57" s="173"/>
      <c r="M57" s="173"/>
      <c r="N57" s="173">
        <v>1</v>
      </c>
      <c r="O57" s="173"/>
      <c r="P57" s="173"/>
      <c r="Q57" s="173">
        <v>1</v>
      </c>
      <c r="R57" s="135"/>
      <c r="S57" s="138" t="s">
        <v>36</v>
      </c>
      <c r="T57" s="2"/>
    </row>
    <row r="58" spans="1:23" ht="15.75" x14ac:dyDescent="0.25">
      <c r="A58" s="135"/>
      <c r="B58" s="223"/>
      <c r="C58" s="216"/>
      <c r="D58" s="245"/>
      <c r="E58" s="245"/>
      <c r="F58" s="245"/>
      <c r="G58" s="246"/>
      <c r="H58" s="171"/>
      <c r="I58" s="171"/>
      <c r="J58" s="172"/>
      <c r="K58" s="171"/>
      <c r="L58" s="173"/>
      <c r="M58" s="173"/>
      <c r="N58" s="173"/>
      <c r="O58" s="173"/>
      <c r="P58" s="173"/>
      <c r="Q58" s="173"/>
      <c r="R58" s="135"/>
      <c r="S58" s="138"/>
      <c r="T58" s="2"/>
    </row>
    <row r="59" spans="1:23" ht="15.75" x14ac:dyDescent="0.25">
      <c r="A59" s="222"/>
      <c r="B59" s="247"/>
      <c r="C59" s="248"/>
      <c r="D59" s="302">
        <f>SUM(D55:D58)</f>
        <v>0</v>
      </c>
      <c r="E59" s="302">
        <f t="shared" ref="E59:G59" si="7">SUM(E55:E58)</f>
        <v>2</v>
      </c>
      <c r="F59" s="302">
        <f t="shared" si="7"/>
        <v>1</v>
      </c>
      <c r="G59" s="302">
        <f t="shared" si="7"/>
        <v>0</v>
      </c>
      <c r="H59" s="303">
        <f>SUM(H55:H58)</f>
        <v>5740640000</v>
      </c>
      <c r="I59" s="303">
        <f t="shared" ref="I59:S59" si="8">SUM(I55:I58)</f>
        <v>5649910000</v>
      </c>
      <c r="J59" s="303">
        <f t="shared" si="8"/>
        <v>99822000</v>
      </c>
      <c r="K59" s="303">
        <f t="shared" si="8"/>
        <v>0</v>
      </c>
      <c r="L59" s="303">
        <f t="shared" si="8"/>
        <v>0</v>
      </c>
      <c r="M59" s="303">
        <f t="shared" si="8"/>
        <v>30818000</v>
      </c>
      <c r="N59" s="303">
        <f t="shared" si="8"/>
        <v>3</v>
      </c>
      <c r="O59" s="303">
        <f t="shared" si="8"/>
        <v>0</v>
      </c>
      <c r="P59" s="303">
        <f t="shared" si="8"/>
        <v>0</v>
      </c>
      <c r="Q59" s="303">
        <f t="shared" si="8"/>
        <v>2</v>
      </c>
      <c r="R59" s="303">
        <f t="shared" si="8"/>
        <v>1</v>
      </c>
      <c r="S59" s="303">
        <f t="shared" si="8"/>
        <v>0</v>
      </c>
      <c r="T59" s="2"/>
    </row>
    <row r="60" spans="1:23" ht="15.75" x14ac:dyDescent="0.25">
      <c r="A60" s="135"/>
      <c r="B60" s="223"/>
      <c r="C60" s="216"/>
      <c r="D60" s="245"/>
      <c r="E60" s="245"/>
      <c r="F60" s="245"/>
      <c r="G60" s="246"/>
      <c r="H60" s="171"/>
      <c r="I60" s="171"/>
      <c r="J60" s="172"/>
      <c r="K60" s="171"/>
      <c r="L60" s="173"/>
      <c r="M60" s="173"/>
      <c r="N60" s="173"/>
      <c r="O60" s="173"/>
      <c r="P60" s="173"/>
      <c r="Q60" s="173"/>
      <c r="R60" s="135"/>
      <c r="S60" s="138"/>
      <c r="T60" s="2"/>
    </row>
    <row r="61" spans="1:23" ht="15.75" x14ac:dyDescent="0.25">
      <c r="A61" s="253" t="s">
        <v>156</v>
      </c>
      <c r="B61" s="518" t="s">
        <v>144</v>
      </c>
      <c r="C61" s="519"/>
      <c r="D61" s="245"/>
      <c r="E61" s="245"/>
      <c r="F61" s="245"/>
      <c r="G61" s="246"/>
      <c r="H61" s="171"/>
      <c r="I61" s="171"/>
      <c r="J61" s="172"/>
      <c r="K61" s="171"/>
      <c r="L61" s="173"/>
      <c r="M61" s="173"/>
      <c r="N61" s="173"/>
      <c r="O61" s="173"/>
      <c r="P61" s="173"/>
      <c r="Q61" s="173"/>
      <c r="R61" s="135"/>
      <c r="S61" s="138"/>
      <c r="T61" s="2"/>
    </row>
    <row r="62" spans="1:23" ht="47.25" x14ac:dyDescent="0.25">
      <c r="A62" s="135">
        <v>1</v>
      </c>
      <c r="B62" s="223"/>
      <c r="C62" s="216" t="s">
        <v>164</v>
      </c>
      <c r="D62" s="245"/>
      <c r="E62" s="245"/>
      <c r="F62" s="245">
        <v>1</v>
      </c>
      <c r="G62" s="246"/>
      <c r="H62" s="171">
        <v>550000000</v>
      </c>
      <c r="I62" s="171">
        <v>549986000</v>
      </c>
      <c r="J62" s="172"/>
      <c r="K62" s="171"/>
      <c r="L62" s="173"/>
      <c r="M62" s="173"/>
      <c r="N62" s="173">
        <v>1</v>
      </c>
      <c r="O62" s="173"/>
      <c r="P62" s="173"/>
      <c r="Q62" s="173">
        <v>1</v>
      </c>
      <c r="R62" s="135"/>
      <c r="S62" s="138" t="s">
        <v>172</v>
      </c>
      <c r="T62" s="2"/>
    </row>
    <row r="63" spans="1:23" ht="15.75" x14ac:dyDescent="0.25">
      <c r="A63" s="135"/>
      <c r="B63" s="223"/>
      <c r="C63" s="216"/>
      <c r="D63" s="245"/>
      <c r="E63" s="245"/>
      <c r="F63" s="245"/>
      <c r="G63" s="246"/>
      <c r="H63" s="171"/>
      <c r="I63" s="171"/>
      <c r="J63" s="172"/>
      <c r="K63" s="171"/>
      <c r="L63" s="173"/>
      <c r="M63" s="173"/>
      <c r="N63" s="173"/>
      <c r="O63" s="173"/>
      <c r="P63" s="173"/>
      <c r="Q63" s="173"/>
      <c r="R63" s="135"/>
      <c r="S63" s="138"/>
      <c r="T63" s="2"/>
    </row>
    <row r="64" spans="1:23" ht="15.75" x14ac:dyDescent="0.25">
      <c r="A64" s="135"/>
      <c r="B64" s="223"/>
      <c r="C64" s="216"/>
      <c r="D64" s="245"/>
      <c r="E64" s="245"/>
      <c r="F64" s="245"/>
      <c r="G64" s="246"/>
      <c r="H64" s="171"/>
      <c r="I64" s="171"/>
      <c r="J64" s="172"/>
      <c r="K64" s="171"/>
      <c r="L64" s="173"/>
      <c r="M64" s="173"/>
      <c r="N64" s="173"/>
      <c r="O64" s="173"/>
      <c r="P64" s="173"/>
      <c r="Q64" s="173"/>
      <c r="R64" s="135"/>
      <c r="S64" s="138"/>
      <c r="T64" s="2"/>
    </row>
    <row r="65" spans="1:20" ht="15.75" x14ac:dyDescent="0.25">
      <c r="A65" s="135"/>
      <c r="B65" s="168"/>
      <c r="C65" s="216"/>
      <c r="D65" s="245"/>
      <c r="E65" s="245"/>
      <c r="F65" s="245"/>
      <c r="G65" s="246"/>
      <c r="H65" s="171"/>
      <c r="I65" s="171"/>
      <c r="J65" s="172"/>
      <c r="K65" s="171"/>
      <c r="L65" s="173"/>
      <c r="M65" s="173"/>
      <c r="N65" s="173"/>
      <c r="O65" s="173"/>
      <c r="P65" s="173"/>
      <c r="Q65" s="173"/>
      <c r="R65" s="135"/>
      <c r="S65" s="143"/>
      <c r="T65" s="2"/>
    </row>
    <row r="66" spans="1:20" ht="15.75" x14ac:dyDescent="0.25">
      <c r="A66" s="222"/>
      <c r="B66" s="247"/>
      <c r="C66" s="248"/>
      <c r="D66" s="251">
        <f t="shared" ref="D66:G66" si="9">SUM(D62:D65)</f>
        <v>0</v>
      </c>
      <c r="E66" s="251">
        <f t="shared" si="9"/>
        <v>0</v>
      </c>
      <c r="F66" s="251">
        <f>SUM(F62:F65)</f>
        <v>1</v>
      </c>
      <c r="G66" s="251">
        <f t="shared" si="9"/>
        <v>0</v>
      </c>
      <c r="H66" s="251">
        <f>SUM(H62:H65)</f>
        <v>550000000</v>
      </c>
      <c r="I66" s="251">
        <f>SUM(I62:I65)</f>
        <v>549986000</v>
      </c>
      <c r="J66" s="251">
        <f t="shared" ref="J66:S66" si="10">SUM(J62:J65)</f>
        <v>0</v>
      </c>
      <c r="K66" s="251">
        <f t="shared" si="10"/>
        <v>0</v>
      </c>
      <c r="L66" s="251">
        <f t="shared" si="10"/>
        <v>0</v>
      </c>
      <c r="M66" s="251">
        <f t="shared" si="10"/>
        <v>0</v>
      </c>
      <c r="N66" s="251">
        <f t="shared" si="10"/>
        <v>1</v>
      </c>
      <c r="O66" s="251">
        <f t="shared" si="10"/>
        <v>0</v>
      </c>
      <c r="P66" s="251">
        <f t="shared" si="10"/>
        <v>0</v>
      </c>
      <c r="Q66" s="251">
        <f t="shared" si="10"/>
        <v>1</v>
      </c>
      <c r="R66" s="251">
        <f t="shared" si="10"/>
        <v>0</v>
      </c>
      <c r="S66" s="251">
        <f t="shared" si="10"/>
        <v>0</v>
      </c>
      <c r="T66" s="2"/>
    </row>
    <row r="67" spans="1:20" ht="15.75" x14ac:dyDescent="0.25">
      <c r="A67" s="135"/>
      <c r="B67" s="168"/>
      <c r="C67" s="216"/>
      <c r="D67" s="245"/>
      <c r="E67" s="245"/>
      <c r="F67" s="245"/>
      <c r="G67" s="246"/>
      <c r="H67" s="171"/>
      <c r="I67" s="171"/>
      <c r="J67" s="172"/>
      <c r="K67" s="171"/>
      <c r="L67" s="173"/>
      <c r="M67" s="173"/>
      <c r="N67" s="173"/>
      <c r="O67" s="173"/>
      <c r="P67" s="173"/>
      <c r="Q67" s="173"/>
      <c r="R67" s="135"/>
      <c r="S67" s="143"/>
      <c r="T67" s="2"/>
    </row>
    <row r="68" spans="1:20" ht="15.75" x14ac:dyDescent="0.25">
      <c r="A68" s="174"/>
      <c r="B68" s="536" t="s">
        <v>21</v>
      </c>
      <c r="C68" s="537"/>
      <c r="D68" s="175">
        <f t="shared" ref="D68:E68" si="11">D44+D39+D49+D53+D66+D59</f>
        <v>4</v>
      </c>
      <c r="E68" s="175">
        <f t="shared" si="11"/>
        <v>21</v>
      </c>
      <c r="F68" s="175">
        <f>F44+F39+F49+F53+F66+F59</f>
        <v>11</v>
      </c>
      <c r="G68" s="175">
        <f t="shared" ref="G68:S68" si="12">G44+G39+G49+G53+G66+G59</f>
        <v>1</v>
      </c>
      <c r="H68" s="175">
        <f t="shared" si="12"/>
        <v>130168322000</v>
      </c>
      <c r="I68" s="175">
        <f t="shared" si="12"/>
        <v>129696754500</v>
      </c>
      <c r="J68" s="175">
        <f t="shared" si="12"/>
        <v>72098400000</v>
      </c>
      <c r="K68" s="175">
        <f t="shared" si="12"/>
        <v>0</v>
      </c>
      <c r="L68" s="175">
        <f t="shared" si="12"/>
        <v>0</v>
      </c>
      <c r="M68" s="175">
        <f t="shared" si="12"/>
        <v>3525922000</v>
      </c>
      <c r="N68" s="175">
        <f t="shared" si="12"/>
        <v>33</v>
      </c>
      <c r="O68" s="175">
        <f t="shared" si="12"/>
        <v>0</v>
      </c>
      <c r="P68" s="175">
        <f t="shared" si="12"/>
        <v>4</v>
      </c>
      <c r="Q68" s="175">
        <f t="shared" si="12"/>
        <v>17</v>
      </c>
      <c r="R68" s="175">
        <f t="shared" si="12"/>
        <v>20</v>
      </c>
      <c r="S68" s="175">
        <f t="shared" si="12"/>
        <v>0</v>
      </c>
      <c r="T68" s="2"/>
    </row>
    <row r="69" spans="1:20" ht="15.75" x14ac:dyDescent="0.25">
      <c r="A69" s="174"/>
      <c r="B69" s="534" t="s">
        <v>28</v>
      </c>
      <c r="C69" s="535"/>
      <c r="D69" s="176"/>
      <c r="E69" s="538">
        <f>D68+E68+F68+G68</f>
        <v>37</v>
      </c>
      <c r="F69" s="538"/>
      <c r="G69" s="177"/>
      <c r="H69" s="178"/>
      <c r="I69" s="178" t="s">
        <v>70</v>
      </c>
      <c r="J69" s="179"/>
      <c r="K69" s="178"/>
      <c r="L69" s="180"/>
      <c r="M69" s="180"/>
      <c r="N69" s="181"/>
      <c r="O69" s="182">
        <f>N68+O68+P68</f>
        <v>37</v>
      </c>
      <c r="P69" s="183"/>
      <c r="Q69" s="510">
        <f>Q68+R68</f>
        <v>37</v>
      </c>
      <c r="R69" s="511"/>
      <c r="S69" s="87"/>
      <c r="T69" s="2"/>
    </row>
    <row r="70" spans="1:20" ht="15.75" x14ac:dyDescent="0.25">
      <c r="A70" s="184"/>
      <c r="B70" s="185"/>
      <c r="C70" s="186"/>
      <c r="D70" s="187"/>
      <c r="E70" s="187"/>
      <c r="F70" s="187"/>
      <c r="G70" s="188"/>
      <c r="H70" s="189"/>
      <c r="I70" s="189"/>
      <c r="J70" s="190"/>
      <c r="K70" s="190"/>
      <c r="L70" s="191"/>
      <c r="M70" s="191"/>
      <c r="N70" s="191"/>
      <c r="O70" s="191"/>
      <c r="P70" s="191"/>
      <c r="Q70" s="191"/>
      <c r="R70" s="187"/>
      <c r="S70" s="187"/>
      <c r="T70" s="2"/>
    </row>
    <row r="71" spans="1:20" ht="15.75" x14ac:dyDescent="0.25">
      <c r="A71" s="184"/>
      <c r="B71" s="185"/>
      <c r="C71" s="186"/>
      <c r="D71" s="187"/>
      <c r="E71" s="187"/>
      <c r="F71" s="187"/>
      <c r="G71" s="187"/>
      <c r="H71" s="192"/>
      <c r="I71" s="193"/>
      <c r="J71" s="193"/>
      <c r="K71" s="191"/>
      <c r="L71" s="193"/>
      <c r="M71" s="193"/>
      <c r="N71" s="193"/>
      <c r="O71" s="193"/>
      <c r="P71" s="193"/>
      <c r="Q71" s="193"/>
      <c r="R71" s="194"/>
      <c r="S71" s="194"/>
      <c r="T71" s="2"/>
    </row>
    <row r="72" spans="1:20" ht="15.75" x14ac:dyDescent="0.25">
      <c r="A72" s="580" t="s">
        <v>55</v>
      </c>
      <c r="B72" s="580"/>
      <c r="C72" s="195" t="s">
        <v>20</v>
      </c>
      <c r="D72" s="187"/>
      <c r="E72" s="187"/>
      <c r="F72" s="187"/>
      <c r="G72" s="187"/>
      <c r="H72" s="196"/>
      <c r="I72" s="196"/>
      <c r="J72" s="196"/>
      <c r="K72" s="191"/>
      <c r="L72" s="197"/>
      <c r="M72" s="532" t="s">
        <v>78</v>
      </c>
      <c r="N72" s="532"/>
      <c r="O72" s="532"/>
      <c r="P72" s="532"/>
      <c r="Q72" s="532"/>
      <c r="R72" s="532"/>
      <c r="S72" s="194"/>
      <c r="T72" s="2"/>
    </row>
    <row r="73" spans="1:20" ht="15.75" x14ac:dyDescent="0.25">
      <c r="A73" s="198" t="s">
        <v>64</v>
      </c>
      <c r="B73" s="199" t="s">
        <v>56</v>
      </c>
      <c r="C73" s="200">
        <f>D68</f>
        <v>4</v>
      </c>
      <c r="D73" s="187"/>
      <c r="E73" s="187"/>
      <c r="F73" s="187"/>
      <c r="G73" s="187"/>
      <c r="H73" s="201"/>
      <c r="I73" s="201"/>
      <c r="J73" s="202"/>
      <c r="K73" s="191"/>
      <c r="M73" s="528" t="s">
        <v>79</v>
      </c>
      <c r="N73" s="528"/>
      <c r="O73" s="528"/>
      <c r="P73" s="528"/>
      <c r="Q73" s="528"/>
      <c r="R73" s="528"/>
      <c r="S73" s="194"/>
      <c r="T73" s="2"/>
    </row>
    <row r="74" spans="1:20" ht="15.75" x14ac:dyDescent="0.25">
      <c r="A74" s="198" t="s">
        <v>65</v>
      </c>
      <c r="B74" s="199" t="s">
        <v>57</v>
      </c>
      <c r="C74" s="200">
        <f>E68</f>
        <v>21</v>
      </c>
      <c r="D74" s="187"/>
      <c r="E74" s="187"/>
      <c r="F74" s="187"/>
      <c r="G74" s="187"/>
      <c r="H74" s="201"/>
      <c r="I74" s="201"/>
      <c r="J74" s="203"/>
      <c r="K74" s="191"/>
      <c r="M74" s="185"/>
      <c r="N74" s="185"/>
      <c r="O74" s="185"/>
      <c r="P74" s="185"/>
      <c r="Q74" s="185"/>
      <c r="R74" s="194"/>
      <c r="S74" s="194"/>
      <c r="T74" s="2"/>
    </row>
    <row r="75" spans="1:20" ht="31.5" x14ac:dyDescent="0.25">
      <c r="A75" s="204" t="s">
        <v>66</v>
      </c>
      <c r="B75" s="205" t="s">
        <v>58</v>
      </c>
      <c r="C75" s="200">
        <f>F68</f>
        <v>11</v>
      </c>
      <c r="D75" s="206"/>
      <c r="E75" s="206"/>
      <c r="F75" s="206"/>
      <c r="G75" s="187"/>
      <c r="H75" s="190"/>
      <c r="I75" s="190"/>
      <c r="J75" s="190"/>
      <c r="K75" s="190"/>
      <c r="M75" s="185"/>
      <c r="N75" s="185"/>
      <c r="O75" s="185"/>
      <c r="P75" s="185"/>
      <c r="Q75" s="185"/>
      <c r="R75" s="194"/>
      <c r="S75" s="194"/>
      <c r="T75" s="2"/>
    </row>
    <row r="76" spans="1:20" ht="15.75" x14ac:dyDescent="0.25">
      <c r="A76" s="204" t="s">
        <v>67</v>
      </c>
      <c r="B76" s="205" t="s">
        <v>59</v>
      </c>
      <c r="C76" s="200">
        <f>G68</f>
        <v>1</v>
      </c>
      <c r="D76" s="206"/>
      <c r="E76" s="206"/>
      <c r="F76" s="206"/>
      <c r="G76" s="187"/>
      <c r="H76" s="197"/>
      <c r="I76" s="197"/>
      <c r="J76" s="192"/>
      <c r="K76" s="192"/>
      <c r="M76" s="185"/>
      <c r="N76" s="185"/>
      <c r="O76" s="185"/>
      <c r="P76" s="185"/>
      <c r="Q76" s="185"/>
      <c r="R76" s="194"/>
      <c r="S76" s="194"/>
      <c r="T76" s="2"/>
    </row>
    <row r="77" spans="1:20" ht="15.75" x14ac:dyDescent="0.25">
      <c r="A77" s="207"/>
      <c r="B77" s="167" t="s">
        <v>20</v>
      </c>
      <c r="C77" s="208">
        <f>SUM(C73:C76)</f>
        <v>37</v>
      </c>
      <c r="D77" s="209"/>
      <c r="E77" s="209"/>
      <c r="F77" s="209"/>
      <c r="G77" s="210"/>
      <c r="H77" s="192"/>
      <c r="I77" s="192"/>
      <c r="J77" s="192"/>
      <c r="K77" s="192"/>
      <c r="M77" s="526" t="s">
        <v>32</v>
      </c>
      <c r="N77" s="526"/>
      <c r="O77" s="526"/>
      <c r="P77" s="526"/>
      <c r="Q77" s="526"/>
      <c r="R77" s="526"/>
      <c r="S77" s="194"/>
      <c r="T77" s="2"/>
    </row>
    <row r="78" spans="1:20" ht="15.75" x14ac:dyDescent="0.25">
      <c r="A78" s="197"/>
      <c r="B78" s="185"/>
      <c r="C78" s="186"/>
      <c r="D78" s="187"/>
      <c r="E78" s="187"/>
      <c r="F78" s="187"/>
      <c r="G78" s="211"/>
      <c r="H78" s="192"/>
      <c r="I78" s="192"/>
      <c r="J78" s="212"/>
      <c r="K78" s="213"/>
      <c r="M78" s="532" t="s">
        <v>33</v>
      </c>
      <c r="N78" s="532"/>
      <c r="O78" s="532"/>
      <c r="P78" s="532"/>
      <c r="Q78" s="532"/>
      <c r="R78" s="532"/>
      <c r="S78" s="194"/>
      <c r="T78" s="2"/>
    </row>
    <row r="79" spans="1:20" ht="15.75" x14ac:dyDescent="0.25">
      <c r="A79" s="197"/>
      <c r="B79" s="186"/>
      <c r="C79" s="186"/>
      <c r="D79" s="187"/>
      <c r="E79" s="187"/>
      <c r="F79" s="187"/>
      <c r="G79" s="214"/>
      <c r="H79" s="215"/>
      <c r="I79" s="186"/>
      <c r="J79" s="186"/>
      <c r="K79" s="186"/>
      <c r="M79" s="215"/>
      <c r="N79" s="187"/>
      <c r="O79" s="187"/>
      <c r="P79" s="187"/>
      <c r="Q79" s="187"/>
      <c r="R79" s="186"/>
      <c r="S79" s="186"/>
      <c r="T79" s="2"/>
    </row>
    <row r="80" spans="1:20" ht="15.75" x14ac:dyDescent="0.25">
      <c r="A80" s="197"/>
      <c r="B80" s="186"/>
      <c r="C80" s="186"/>
      <c r="D80" s="187"/>
      <c r="E80" s="187"/>
      <c r="F80" s="187"/>
      <c r="G80" s="187"/>
      <c r="H80" s="186"/>
      <c r="I80" s="186"/>
      <c r="J80" s="186"/>
      <c r="K80" s="186"/>
      <c r="L80" s="185"/>
      <c r="M80" s="185"/>
      <c r="N80" s="185"/>
      <c r="O80" s="185"/>
      <c r="P80" s="185"/>
      <c r="Q80" s="185"/>
      <c r="R80" s="186"/>
      <c r="S80" s="186"/>
      <c r="T80" s="2"/>
    </row>
    <row r="81" spans="1:20" x14ac:dyDescent="0.25">
      <c r="A81" s="2"/>
      <c r="B81" s="36"/>
      <c r="C81" s="36"/>
      <c r="D81" s="106"/>
      <c r="E81" s="106"/>
      <c r="F81" s="106"/>
      <c r="G81" s="106"/>
      <c r="H81" s="36"/>
      <c r="I81" s="36"/>
      <c r="J81" s="36"/>
      <c r="K81" s="36"/>
      <c r="L81" s="35"/>
      <c r="M81" s="35"/>
      <c r="N81" s="35"/>
      <c r="O81" s="35"/>
      <c r="P81" s="35"/>
      <c r="Q81" s="35"/>
      <c r="R81" s="36"/>
      <c r="S81" s="36"/>
      <c r="T81" s="2"/>
    </row>
    <row r="82" spans="1:20" x14ac:dyDescent="0.25">
      <c r="A82" s="2"/>
      <c r="B82" s="36"/>
      <c r="C82" s="36"/>
      <c r="D82" s="106"/>
      <c r="E82" s="106"/>
      <c r="F82" s="106"/>
      <c r="G82" s="106"/>
      <c r="H82" s="36"/>
      <c r="I82" s="36"/>
      <c r="J82" s="36"/>
      <c r="K82" s="36"/>
      <c r="L82" s="35"/>
      <c r="M82" s="35"/>
      <c r="N82" s="35"/>
      <c r="O82" s="35"/>
      <c r="P82" s="35"/>
      <c r="Q82" s="35"/>
      <c r="R82" s="36"/>
      <c r="S82" s="36"/>
      <c r="T82" s="2"/>
    </row>
    <row r="83" spans="1:20" x14ac:dyDescent="0.25">
      <c r="A83" s="2"/>
      <c r="B83" s="36"/>
      <c r="C83" s="36"/>
      <c r="D83" s="106"/>
      <c r="E83" s="106"/>
      <c r="F83" s="106"/>
      <c r="G83" s="106"/>
      <c r="H83" s="36"/>
      <c r="I83" s="45"/>
      <c r="J83" s="36"/>
      <c r="K83" s="36"/>
      <c r="L83" s="35"/>
      <c r="M83" s="35"/>
      <c r="N83" s="35"/>
      <c r="O83" s="35"/>
      <c r="P83" s="35"/>
      <c r="Q83" s="35"/>
      <c r="R83" s="36"/>
      <c r="S83" s="36"/>
      <c r="T83" s="2"/>
    </row>
    <row r="84" spans="1:20" x14ac:dyDescent="0.25">
      <c r="A84" s="2"/>
      <c r="B84" s="48"/>
      <c r="C84" s="48"/>
      <c r="D84" s="32"/>
      <c r="E84" s="32"/>
      <c r="F84" s="32"/>
      <c r="G84" s="106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35"/>
      <c r="S84" s="35"/>
      <c r="T84" s="2"/>
    </row>
    <row r="85" spans="1:20" x14ac:dyDescent="0.25">
      <c r="A85" s="2"/>
      <c r="C85" s="49"/>
      <c r="D85" s="50"/>
      <c r="E85" s="50"/>
      <c r="F85" s="50"/>
      <c r="G85" s="50"/>
      <c r="H85" s="51"/>
      <c r="I85" s="51"/>
      <c r="J85" s="51"/>
      <c r="K85" s="51"/>
      <c r="L85" s="51"/>
      <c r="M85" s="51"/>
      <c r="N85" s="51"/>
      <c r="O85" s="51"/>
      <c r="P85" s="51"/>
      <c r="Q85" s="51"/>
      <c r="T85" s="2"/>
    </row>
    <row r="86" spans="1:20" x14ac:dyDescent="0.25">
      <c r="A86" s="2"/>
      <c r="C86" s="49"/>
      <c r="D86" s="50"/>
      <c r="E86" s="50"/>
      <c r="F86" s="50"/>
      <c r="G86" s="50"/>
      <c r="H86" s="51"/>
      <c r="I86" s="51"/>
      <c r="J86" s="51"/>
      <c r="K86" s="51"/>
      <c r="L86" s="51"/>
      <c r="M86" s="51"/>
      <c r="N86" s="51"/>
      <c r="O86" s="51"/>
      <c r="P86" s="51"/>
      <c r="Q86" s="51"/>
      <c r="T86" s="2"/>
    </row>
    <row r="87" spans="1:20" x14ac:dyDescent="0.25">
      <c r="A87" s="2"/>
      <c r="C87" s="49"/>
      <c r="D87" s="50"/>
      <c r="E87" s="50"/>
      <c r="F87" s="50"/>
      <c r="G87" s="50"/>
      <c r="H87" s="51"/>
      <c r="I87" s="51"/>
      <c r="J87" s="51"/>
      <c r="K87" s="51"/>
      <c r="L87" s="51"/>
      <c r="M87" s="51"/>
      <c r="N87" s="51"/>
      <c r="O87" s="51"/>
      <c r="P87" s="51"/>
      <c r="Q87" s="51"/>
      <c r="T87" s="2"/>
    </row>
    <row r="88" spans="1:20" x14ac:dyDescent="0.25">
      <c r="A88" s="2"/>
      <c r="C88" s="49"/>
      <c r="D88" s="50"/>
      <c r="E88" s="50"/>
      <c r="F88" s="50"/>
      <c r="G88" s="50"/>
      <c r="H88" s="51"/>
      <c r="I88" s="51"/>
      <c r="J88" s="51"/>
      <c r="K88" s="51"/>
      <c r="L88" s="51"/>
      <c r="M88" s="51"/>
      <c r="N88" s="51"/>
      <c r="O88" s="51"/>
      <c r="P88" s="51"/>
      <c r="Q88" s="51"/>
      <c r="T88" s="2"/>
    </row>
    <row r="89" spans="1:20" x14ac:dyDescent="0.25">
      <c r="A89" s="2"/>
      <c r="C89" s="49"/>
      <c r="D89" s="50"/>
      <c r="E89" s="50"/>
      <c r="F89" s="50"/>
      <c r="G89" s="50"/>
      <c r="H89" s="51"/>
      <c r="I89" s="51"/>
      <c r="J89" s="51"/>
      <c r="K89" s="51"/>
      <c r="L89" s="51"/>
      <c r="M89" s="51"/>
      <c r="N89" s="51"/>
      <c r="O89" s="51"/>
      <c r="P89" s="51"/>
      <c r="Q89" s="51"/>
      <c r="T89" s="2"/>
    </row>
    <row r="90" spans="1:20" x14ac:dyDescent="0.25">
      <c r="A90" s="2"/>
      <c r="C90" s="49"/>
      <c r="D90" s="50"/>
      <c r="E90" s="50"/>
      <c r="F90" s="50"/>
      <c r="G90" s="50"/>
      <c r="H90" s="51"/>
      <c r="I90" s="51"/>
      <c r="J90" s="51"/>
      <c r="K90" s="51"/>
      <c r="L90" s="51"/>
      <c r="M90" s="51"/>
      <c r="N90" s="51"/>
      <c r="O90" s="51"/>
      <c r="P90" s="51"/>
      <c r="Q90" s="51"/>
      <c r="T90" s="2"/>
    </row>
    <row r="91" spans="1:20" x14ac:dyDescent="0.25">
      <c r="A91" s="2"/>
      <c r="C91" s="49"/>
      <c r="D91" s="50"/>
      <c r="E91" s="50"/>
      <c r="F91" s="50"/>
      <c r="G91" s="50"/>
      <c r="H91" s="51"/>
      <c r="I91" s="51"/>
      <c r="J91" s="51"/>
      <c r="K91" s="51"/>
      <c r="L91" s="51"/>
      <c r="M91" s="51"/>
      <c r="N91" s="51"/>
      <c r="O91" s="51"/>
      <c r="P91" s="51"/>
      <c r="Q91" s="51"/>
      <c r="T91" s="2"/>
    </row>
    <row r="92" spans="1:20" x14ac:dyDescent="0.25">
      <c r="A92" s="2"/>
      <c r="C92" s="49"/>
      <c r="D92" s="50"/>
      <c r="E92" s="50"/>
      <c r="F92" s="50"/>
      <c r="G92" s="50"/>
      <c r="H92" s="51"/>
      <c r="I92" s="51"/>
      <c r="J92" s="51"/>
      <c r="K92" s="51"/>
      <c r="L92" s="51"/>
      <c r="M92" s="51"/>
      <c r="N92" s="51"/>
      <c r="O92" s="51"/>
      <c r="P92" s="51"/>
      <c r="Q92" s="51"/>
      <c r="T92" s="2"/>
    </row>
    <row r="93" spans="1:20" x14ac:dyDescent="0.25">
      <c r="A93" s="2"/>
      <c r="C93" s="49"/>
      <c r="D93" s="50"/>
      <c r="E93" s="50"/>
      <c r="F93" s="50"/>
      <c r="G93" s="50"/>
      <c r="H93" s="51"/>
      <c r="I93" s="51"/>
      <c r="J93" s="51"/>
      <c r="K93" s="51"/>
      <c r="L93" s="51"/>
      <c r="M93" s="51"/>
      <c r="N93" s="51"/>
      <c r="O93" s="51"/>
      <c r="P93" s="51"/>
      <c r="Q93" s="51"/>
      <c r="T93" s="2"/>
    </row>
    <row r="94" spans="1:20" x14ac:dyDescent="0.25">
      <c r="A94" s="2"/>
      <c r="C94" s="49"/>
      <c r="D94" s="50"/>
      <c r="E94" s="50"/>
      <c r="F94" s="50"/>
      <c r="G94" s="50"/>
      <c r="H94" s="51"/>
      <c r="I94" s="51"/>
      <c r="J94" s="51"/>
      <c r="K94" s="51"/>
      <c r="L94" s="51"/>
      <c r="M94" s="51"/>
      <c r="N94" s="51"/>
      <c r="O94" s="51"/>
      <c r="P94" s="51"/>
      <c r="Q94" s="51"/>
      <c r="T94" s="2"/>
    </row>
    <row r="95" spans="1:20" x14ac:dyDescent="0.25">
      <c r="A95" s="2"/>
      <c r="C95" s="49"/>
      <c r="D95" s="50"/>
      <c r="E95" s="50"/>
      <c r="F95" s="50"/>
      <c r="G95" s="50"/>
      <c r="H95" s="51"/>
      <c r="I95" s="51"/>
      <c r="J95" s="51"/>
      <c r="K95" s="51"/>
      <c r="L95" s="51"/>
      <c r="M95" s="51"/>
      <c r="N95" s="51"/>
      <c r="O95" s="51"/>
      <c r="P95" s="51"/>
      <c r="Q95" s="51"/>
      <c r="T95" s="2"/>
    </row>
    <row r="96" spans="1:20" x14ac:dyDescent="0.25">
      <c r="A96" s="2"/>
      <c r="C96" s="49"/>
      <c r="D96" s="50"/>
      <c r="E96" s="50"/>
      <c r="F96" s="50"/>
      <c r="G96" s="50"/>
      <c r="H96" s="51"/>
      <c r="I96" s="51"/>
      <c r="J96" s="51"/>
      <c r="K96" s="51"/>
      <c r="L96" s="51"/>
      <c r="M96" s="51"/>
      <c r="N96" s="51"/>
      <c r="O96" s="51"/>
      <c r="P96" s="51"/>
      <c r="Q96" s="51"/>
      <c r="T96" s="2"/>
    </row>
    <row r="97" spans="1:20" x14ac:dyDescent="0.25">
      <c r="A97" s="2"/>
      <c r="C97" s="49"/>
      <c r="D97" s="50"/>
      <c r="E97" s="50"/>
      <c r="F97" s="50"/>
      <c r="G97" s="50"/>
      <c r="H97" s="51"/>
      <c r="I97" s="51"/>
      <c r="J97" s="51"/>
      <c r="K97" s="51"/>
      <c r="L97" s="51"/>
      <c r="M97" s="51"/>
      <c r="N97" s="51"/>
      <c r="O97" s="51"/>
      <c r="P97" s="51"/>
      <c r="Q97" s="51"/>
      <c r="T97" s="2"/>
    </row>
    <row r="98" spans="1:20" x14ac:dyDescent="0.25">
      <c r="A98" s="2"/>
      <c r="C98" s="49"/>
      <c r="D98" s="50"/>
      <c r="E98" s="50"/>
      <c r="F98" s="50"/>
      <c r="G98" s="50"/>
      <c r="H98" s="51"/>
      <c r="I98" s="51"/>
      <c r="J98" s="51"/>
      <c r="K98" s="51"/>
      <c r="L98" s="51"/>
      <c r="M98" s="51"/>
      <c r="N98" s="51"/>
      <c r="O98" s="51"/>
      <c r="P98" s="51"/>
      <c r="Q98" s="51"/>
      <c r="T98" s="2"/>
    </row>
    <row r="99" spans="1:20" x14ac:dyDescent="0.25">
      <c r="A99" s="2"/>
      <c r="C99" s="49"/>
      <c r="D99" s="50"/>
      <c r="E99" s="50"/>
      <c r="F99" s="50"/>
      <c r="G99" s="50"/>
      <c r="H99" s="51"/>
      <c r="I99" s="51"/>
      <c r="J99" s="51"/>
      <c r="K99" s="51"/>
      <c r="L99" s="51"/>
      <c r="M99" s="51"/>
      <c r="N99" s="51"/>
      <c r="O99" s="51"/>
      <c r="P99" s="51"/>
      <c r="Q99" s="51"/>
      <c r="T99" s="2"/>
    </row>
    <row r="100" spans="1:20" x14ac:dyDescent="0.25">
      <c r="A100" s="2"/>
      <c r="C100" s="49"/>
      <c r="D100" s="50"/>
      <c r="E100" s="50"/>
      <c r="F100" s="50"/>
      <c r="G100" s="50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T100" s="2"/>
    </row>
    <row r="101" spans="1:20" x14ac:dyDescent="0.25">
      <c r="A101" s="2"/>
      <c r="C101" s="49"/>
      <c r="D101" s="50"/>
      <c r="E101" s="50"/>
      <c r="F101" s="50"/>
      <c r="G101" s="50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T101" s="2"/>
    </row>
    <row r="102" spans="1:20" x14ac:dyDescent="0.25">
      <c r="A102" s="2"/>
      <c r="C102" s="49"/>
      <c r="D102" s="50"/>
      <c r="E102" s="50"/>
      <c r="F102" s="50"/>
      <c r="G102" s="50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T102" s="2"/>
    </row>
    <row r="103" spans="1:20" x14ac:dyDescent="0.25">
      <c r="A103" s="2"/>
      <c r="C103" s="49"/>
      <c r="D103" s="50"/>
      <c r="E103" s="50"/>
      <c r="F103" s="50"/>
      <c r="G103" s="50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T103" s="2"/>
    </row>
    <row r="104" spans="1:20" x14ac:dyDescent="0.25">
      <c r="A104" s="2"/>
      <c r="C104" s="49"/>
      <c r="D104" s="50"/>
      <c r="E104" s="50"/>
      <c r="F104" s="50"/>
      <c r="G104" s="50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T104" s="2"/>
    </row>
    <row r="105" spans="1:20" x14ac:dyDescent="0.25">
      <c r="A105" s="2"/>
      <c r="C105" s="49"/>
      <c r="D105" s="50"/>
      <c r="E105" s="50"/>
      <c r="F105" s="50"/>
      <c r="G105" s="50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T105" s="2"/>
    </row>
    <row r="106" spans="1:20" x14ac:dyDescent="0.25">
      <c r="A106" s="2"/>
      <c r="C106" s="49"/>
      <c r="D106" s="50"/>
      <c r="E106" s="50"/>
      <c r="F106" s="50"/>
      <c r="G106" s="50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T106" s="2"/>
    </row>
    <row r="107" spans="1:20" x14ac:dyDescent="0.25">
      <c r="A107" s="2"/>
      <c r="C107" s="49"/>
      <c r="D107" s="50"/>
      <c r="E107" s="50"/>
      <c r="F107" s="50"/>
      <c r="G107" s="50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T107" s="2"/>
    </row>
    <row r="108" spans="1:20" x14ac:dyDescent="0.25">
      <c r="A108" s="2"/>
      <c r="C108" s="49"/>
      <c r="D108" s="50"/>
      <c r="E108" s="50"/>
      <c r="F108" s="50"/>
      <c r="G108" s="50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T108" s="2"/>
    </row>
    <row r="109" spans="1:20" x14ac:dyDescent="0.25">
      <c r="A109" s="2"/>
      <c r="C109" s="49"/>
      <c r="D109" s="50"/>
      <c r="E109" s="50"/>
      <c r="F109" s="50"/>
      <c r="G109" s="50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T109" s="2"/>
    </row>
    <row r="110" spans="1:20" x14ac:dyDescent="0.25">
      <c r="A110" s="2"/>
      <c r="C110" s="49"/>
      <c r="D110" s="50"/>
      <c r="E110" s="50"/>
      <c r="F110" s="50"/>
      <c r="G110" s="50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T110" s="2"/>
    </row>
    <row r="111" spans="1:20" x14ac:dyDescent="0.25">
      <c r="A111" s="2"/>
      <c r="C111" s="49"/>
      <c r="D111" s="50"/>
      <c r="E111" s="50"/>
      <c r="F111" s="50"/>
      <c r="G111" s="50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T111" s="2"/>
    </row>
    <row r="112" spans="1:20" x14ac:dyDescent="0.25">
      <c r="A112" s="2"/>
      <c r="C112" s="49"/>
      <c r="D112" s="50"/>
      <c r="E112" s="50"/>
      <c r="F112" s="50"/>
      <c r="G112" s="50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T112" s="2"/>
    </row>
    <row r="113" spans="1:20" x14ac:dyDescent="0.25">
      <c r="A113" s="2"/>
      <c r="C113" s="49"/>
      <c r="D113" s="50"/>
      <c r="E113" s="50"/>
      <c r="F113" s="50"/>
      <c r="G113" s="50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T113" s="2"/>
    </row>
    <row r="114" spans="1:20" x14ac:dyDescent="0.25">
      <c r="A114" s="2"/>
      <c r="C114" s="49"/>
      <c r="D114" s="50"/>
      <c r="E114" s="50"/>
      <c r="F114" s="50"/>
      <c r="G114" s="50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T114" s="2"/>
    </row>
    <row r="115" spans="1:20" x14ac:dyDescent="0.25">
      <c r="A115" s="2"/>
      <c r="C115" s="49"/>
      <c r="D115" s="50"/>
      <c r="E115" s="50"/>
      <c r="F115" s="50"/>
      <c r="G115" s="50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T115" s="2"/>
    </row>
    <row r="116" spans="1:20" x14ac:dyDescent="0.25">
      <c r="A116" s="2"/>
      <c r="C116" s="49"/>
      <c r="D116" s="50"/>
      <c r="E116" s="50"/>
      <c r="F116" s="50"/>
      <c r="G116" s="50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T116" s="2"/>
    </row>
    <row r="117" spans="1:20" x14ac:dyDescent="0.25">
      <c r="A117" s="2"/>
      <c r="C117" s="49"/>
      <c r="D117" s="50"/>
      <c r="E117" s="50"/>
      <c r="F117" s="50"/>
      <c r="G117" s="50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T117" s="2"/>
    </row>
    <row r="118" spans="1:20" x14ac:dyDescent="0.25">
      <c r="A118" s="2"/>
      <c r="C118" s="49"/>
      <c r="D118" s="50"/>
      <c r="E118" s="50"/>
      <c r="F118" s="50"/>
      <c r="G118" s="50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T118" s="2"/>
    </row>
    <row r="119" spans="1:20" x14ac:dyDescent="0.25">
      <c r="A119" s="2"/>
      <c r="C119" s="49"/>
      <c r="D119" s="50"/>
      <c r="E119" s="50"/>
      <c r="F119" s="50"/>
      <c r="G119" s="50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T119" s="2"/>
    </row>
    <row r="120" spans="1:20" x14ac:dyDescent="0.25">
      <c r="A120" s="2"/>
      <c r="C120" s="49"/>
      <c r="D120" s="50"/>
      <c r="E120" s="50"/>
      <c r="F120" s="50"/>
      <c r="G120" s="50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T120" s="2"/>
    </row>
    <row r="121" spans="1:20" x14ac:dyDescent="0.25">
      <c r="A121" s="2"/>
      <c r="C121" s="49"/>
      <c r="D121" s="50"/>
      <c r="E121" s="50"/>
      <c r="F121" s="50"/>
      <c r="G121" s="50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T121" s="2"/>
    </row>
    <row r="122" spans="1:20" x14ac:dyDescent="0.25">
      <c r="A122" s="2"/>
      <c r="C122" s="49"/>
      <c r="D122" s="50"/>
      <c r="E122" s="50"/>
      <c r="F122" s="50"/>
      <c r="G122" s="50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T122" s="2"/>
    </row>
    <row r="123" spans="1:20" x14ac:dyDescent="0.25">
      <c r="A123" s="2"/>
      <c r="C123" s="49"/>
      <c r="D123" s="50"/>
      <c r="E123" s="50"/>
      <c r="F123" s="50"/>
      <c r="G123" s="50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T123" s="2"/>
    </row>
    <row r="124" spans="1:20" x14ac:dyDescent="0.25">
      <c r="A124" s="2"/>
      <c r="C124" s="49"/>
      <c r="D124" s="50"/>
      <c r="E124" s="50"/>
      <c r="F124" s="50"/>
      <c r="G124" s="50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T124" s="2"/>
    </row>
    <row r="125" spans="1:20" x14ac:dyDescent="0.25">
      <c r="A125" s="2"/>
      <c r="C125" s="49"/>
      <c r="D125" s="50"/>
      <c r="E125" s="50"/>
      <c r="F125" s="50"/>
      <c r="G125" s="50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T125" s="2"/>
    </row>
    <row r="126" spans="1:20" x14ac:dyDescent="0.25">
      <c r="A126" s="2"/>
      <c r="C126" s="49"/>
      <c r="D126" s="50"/>
      <c r="E126" s="50"/>
      <c r="F126" s="50"/>
      <c r="G126" s="50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T126" s="2"/>
    </row>
    <row r="127" spans="1:20" x14ac:dyDescent="0.25">
      <c r="A127" s="2"/>
      <c r="C127" s="49"/>
      <c r="D127" s="50"/>
      <c r="E127" s="50"/>
      <c r="F127" s="50"/>
      <c r="G127" s="50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T127" s="2"/>
    </row>
    <row r="128" spans="1:20" x14ac:dyDescent="0.25">
      <c r="A128" s="2"/>
      <c r="C128" s="49"/>
      <c r="D128" s="50"/>
      <c r="E128" s="50"/>
      <c r="F128" s="50"/>
      <c r="G128" s="50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T128" s="2"/>
    </row>
    <row r="129" spans="1:20" x14ac:dyDescent="0.25">
      <c r="A129" s="2"/>
      <c r="C129" s="49"/>
      <c r="D129" s="50"/>
      <c r="E129" s="50"/>
      <c r="F129" s="50"/>
      <c r="G129" s="50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T129" s="2"/>
    </row>
    <row r="130" spans="1:20" x14ac:dyDescent="0.25">
      <c r="A130" s="2"/>
      <c r="C130" s="49"/>
      <c r="D130" s="50"/>
      <c r="E130" s="50"/>
      <c r="F130" s="50"/>
      <c r="G130" s="50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T130" s="2"/>
    </row>
    <row r="131" spans="1:20" x14ac:dyDescent="0.25">
      <c r="A131" s="2"/>
      <c r="C131" s="49"/>
      <c r="D131" s="50"/>
      <c r="E131" s="50"/>
      <c r="F131" s="50"/>
      <c r="G131" s="50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T131" s="2"/>
    </row>
    <row r="132" spans="1:20" x14ac:dyDescent="0.25">
      <c r="A132" s="2"/>
      <c r="C132" s="49"/>
      <c r="D132" s="50"/>
      <c r="E132" s="50"/>
      <c r="F132" s="50"/>
      <c r="G132" s="50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T132" s="2"/>
    </row>
    <row r="133" spans="1:20" x14ac:dyDescent="0.25">
      <c r="A133" s="2"/>
      <c r="C133" s="49"/>
      <c r="D133" s="50"/>
      <c r="E133" s="50"/>
      <c r="F133" s="50"/>
      <c r="G133" s="50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T133" s="2"/>
    </row>
    <row r="134" spans="1:20" x14ac:dyDescent="0.25">
      <c r="A134" s="2"/>
      <c r="C134" s="49"/>
      <c r="D134" s="50"/>
      <c r="E134" s="50"/>
      <c r="F134" s="50"/>
      <c r="G134" s="50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T134" s="2"/>
    </row>
    <row r="135" spans="1:20" x14ac:dyDescent="0.25">
      <c r="A135" s="2"/>
      <c r="C135" s="49"/>
      <c r="D135" s="50"/>
      <c r="E135" s="50"/>
      <c r="F135" s="50"/>
      <c r="G135" s="50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T135" s="2"/>
    </row>
    <row r="136" spans="1:20" x14ac:dyDescent="0.25">
      <c r="A136" s="2"/>
      <c r="C136" s="49"/>
      <c r="D136" s="50"/>
      <c r="E136" s="50"/>
      <c r="F136" s="50"/>
      <c r="G136" s="50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T136" s="2"/>
    </row>
    <row r="137" spans="1:20" x14ac:dyDescent="0.25">
      <c r="A137" s="2"/>
      <c r="C137" s="49"/>
      <c r="D137" s="50"/>
      <c r="E137" s="50"/>
      <c r="F137" s="50"/>
      <c r="G137" s="50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T137" s="2"/>
    </row>
    <row r="138" spans="1:20" x14ac:dyDescent="0.25">
      <c r="A138" s="2"/>
      <c r="C138" s="49"/>
      <c r="D138" s="50"/>
      <c r="E138" s="50"/>
      <c r="F138" s="50"/>
      <c r="G138" s="50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T138" s="2"/>
    </row>
    <row r="139" spans="1:20" x14ac:dyDescent="0.25">
      <c r="A139" s="2"/>
      <c r="C139" s="49"/>
      <c r="D139" s="50"/>
      <c r="E139" s="50"/>
      <c r="F139" s="50"/>
      <c r="G139" s="50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T139" s="2"/>
    </row>
    <row r="140" spans="1:20" x14ac:dyDescent="0.25">
      <c r="A140" s="2"/>
      <c r="C140" s="49"/>
      <c r="D140" s="50"/>
      <c r="E140" s="50"/>
      <c r="F140" s="50"/>
      <c r="G140" s="50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T140" s="2"/>
    </row>
    <row r="141" spans="1:20" x14ac:dyDescent="0.25">
      <c r="A141" s="2"/>
      <c r="C141" s="49"/>
      <c r="D141" s="50"/>
      <c r="E141" s="50"/>
      <c r="F141" s="50"/>
      <c r="G141" s="50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T141" s="2"/>
    </row>
    <row r="142" spans="1:20" x14ac:dyDescent="0.25">
      <c r="A142" s="2"/>
      <c r="C142" s="49"/>
      <c r="D142" s="50"/>
      <c r="E142" s="50"/>
      <c r="F142" s="50"/>
      <c r="G142" s="50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T142" s="2"/>
    </row>
    <row r="143" spans="1:20" x14ac:dyDescent="0.25">
      <c r="A143" s="2"/>
      <c r="C143" s="49"/>
      <c r="D143" s="50"/>
      <c r="E143" s="50"/>
      <c r="F143" s="50"/>
      <c r="G143" s="50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T143" s="2"/>
    </row>
    <row r="144" spans="1:20" x14ac:dyDescent="0.25">
      <c r="A144" s="2"/>
      <c r="C144" s="49"/>
      <c r="D144" s="50"/>
      <c r="E144" s="50"/>
      <c r="F144" s="50"/>
      <c r="G144" s="50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T144" s="2"/>
    </row>
    <row r="145" spans="1:20" x14ac:dyDescent="0.25">
      <c r="A145" s="2"/>
      <c r="C145" s="49"/>
      <c r="D145" s="50"/>
      <c r="E145" s="50"/>
      <c r="F145" s="50"/>
      <c r="G145" s="50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T145" s="2"/>
    </row>
    <row r="146" spans="1:20" x14ac:dyDescent="0.25">
      <c r="A146" s="2"/>
      <c r="C146" s="49"/>
      <c r="D146" s="50"/>
      <c r="E146" s="50"/>
      <c r="F146" s="50"/>
      <c r="G146" s="50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T146" s="2"/>
    </row>
    <row r="147" spans="1:20" x14ac:dyDescent="0.25">
      <c r="A147" s="2"/>
      <c r="C147" s="49"/>
      <c r="D147" s="50"/>
      <c r="E147" s="50"/>
      <c r="F147" s="50"/>
      <c r="G147" s="50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T147" s="2"/>
    </row>
    <row r="148" spans="1:20" x14ac:dyDescent="0.25">
      <c r="A148" s="2"/>
      <c r="C148" s="49"/>
      <c r="D148" s="50"/>
      <c r="E148" s="50"/>
      <c r="F148" s="50"/>
      <c r="G148" s="50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T148" s="2"/>
    </row>
    <row r="149" spans="1:20" x14ac:dyDescent="0.25">
      <c r="A149" s="2"/>
      <c r="C149" s="49"/>
      <c r="D149" s="50"/>
      <c r="E149" s="50"/>
      <c r="F149" s="50"/>
      <c r="G149" s="50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T149" s="2"/>
    </row>
    <row r="150" spans="1:20" x14ac:dyDescent="0.25">
      <c r="A150" s="2"/>
      <c r="C150" s="49"/>
      <c r="D150" s="50"/>
      <c r="E150" s="50"/>
      <c r="F150" s="50"/>
      <c r="G150" s="50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T150" s="2"/>
    </row>
    <row r="151" spans="1:20" x14ac:dyDescent="0.25">
      <c r="A151" s="2"/>
      <c r="C151" s="49"/>
      <c r="D151" s="50"/>
      <c r="E151" s="50"/>
      <c r="F151" s="50"/>
      <c r="G151" s="50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T151" s="2"/>
    </row>
    <row r="152" spans="1:20" x14ac:dyDescent="0.25">
      <c r="A152" s="2"/>
      <c r="C152" s="49"/>
      <c r="D152" s="50"/>
      <c r="E152" s="50"/>
      <c r="F152" s="50"/>
      <c r="G152" s="50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T152" s="2"/>
    </row>
    <row r="153" spans="1:20" x14ac:dyDescent="0.25">
      <c r="A153" s="2"/>
      <c r="C153" s="49"/>
      <c r="D153" s="50"/>
      <c r="E153" s="50"/>
      <c r="F153" s="50"/>
      <c r="G153" s="50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T153" s="2"/>
    </row>
    <row r="154" spans="1:20" x14ac:dyDescent="0.25">
      <c r="A154" s="2"/>
      <c r="C154" s="49"/>
      <c r="D154" s="50"/>
      <c r="E154" s="50"/>
      <c r="F154" s="50"/>
      <c r="G154" s="50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T154" s="2"/>
    </row>
    <row r="155" spans="1:20" x14ac:dyDescent="0.25">
      <c r="A155" s="2"/>
      <c r="C155" s="49"/>
      <c r="D155" s="50"/>
      <c r="E155" s="50"/>
      <c r="F155" s="50"/>
      <c r="G155" s="50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T155" s="2"/>
    </row>
    <row r="156" spans="1:20" x14ac:dyDescent="0.25">
      <c r="A156" s="2"/>
      <c r="C156" s="49"/>
      <c r="D156" s="50"/>
      <c r="E156" s="50"/>
      <c r="F156" s="50"/>
      <c r="G156" s="50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T156" s="2"/>
    </row>
    <row r="157" spans="1:20" x14ac:dyDescent="0.25">
      <c r="A157" s="2"/>
      <c r="C157" s="49"/>
      <c r="D157" s="50"/>
      <c r="E157" s="50"/>
      <c r="F157" s="50"/>
      <c r="G157" s="50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T157" s="2"/>
    </row>
    <row r="158" spans="1:20" x14ac:dyDescent="0.25">
      <c r="A158" s="2"/>
      <c r="C158" s="49"/>
      <c r="D158" s="50"/>
      <c r="E158" s="50"/>
      <c r="F158" s="50"/>
      <c r="G158" s="50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T158" s="2"/>
    </row>
    <row r="159" spans="1:20" x14ac:dyDescent="0.25">
      <c r="A159" s="2"/>
      <c r="C159" s="49"/>
      <c r="D159" s="50"/>
      <c r="E159" s="50"/>
      <c r="F159" s="50"/>
      <c r="G159" s="50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T159" s="2"/>
    </row>
    <row r="160" spans="1:20" x14ac:dyDescent="0.25">
      <c r="A160" s="2"/>
      <c r="C160" s="49"/>
      <c r="D160" s="50"/>
      <c r="E160" s="50"/>
      <c r="F160" s="50"/>
      <c r="G160" s="50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T160" s="2"/>
    </row>
    <row r="161" spans="1:20" x14ac:dyDescent="0.25">
      <c r="A161" s="2"/>
      <c r="C161" s="49"/>
      <c r="D161" s="50"/>
      <c r="E161" s="50"/>
      <c r="F161" s="50"/>
      <c r="G161" s="50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T161" s="2"/>
    </row>
    <row r="162" spans="1:20" x14ac:dyDescent="0.25">
      <c r="A162" s="2"/>
      <c r="C162" s="49"/>
      <c r="D162" s="50"/>
      <c r="E162" s="50"/>
      <c r="F162" s="50"/>
      <c r="G162" s="50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T162" s="2"/>
    </row>
    <row r="163" spans="1:20" x14ac:dyDescent="0.25">
      <c r="A163" s="2"/>
      <c r="C163" s="49"/>
      <c r="D163" s="50"/>
      <c r="E163" s="50"/>
      <c r="F163" s="50"/>
      <c r="G163" s="50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T163" s="2"/>
    </row>
    <row r="164" spans="1:20" x14ac:dyDescent="0.25">
      <c r="A164" s="2"/>
      <c r="C164" s="49"/>
      <c r="D164" s="50"/>
      <c r="E164" s="50"/>
      <c r="F164" s="50"/>
      <c r="G164" s="50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T164" s="2"/>
    </row>
    <row r="165" spans="1:20" x14ac:dyDescent="0.25">
      <c r="A165" s="2"/>
      <c r="C165" s="49"/>
      <c r="D165" s="50"/>
      <c r="E165" s="50"/>
      <c r="F165" s="50"/>
      <c r="G165" s="50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T165" s="2"/>
    </row>
    <row r="166" spans="1:20" x14ac:dyDescent="0.25">
      <c r="A166" s="2"/>
      <c r="C166" s="49"/>
      <c r="D166" s="50"/>
      <c r="E166" s="50"/>
      <c r="F166" s="50"/>
      <c r="G166" s="50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T166" s="2"/>
    </row>
    <row r="167" spans="1:20" x14ac:dyDescent="0.25">
      <c r="A167" s="2"/>
      <c r="C167" s="49"/>
      <c r="D167" s="50"/>
      <c r="E167" s="50"/>
      <c r="F167" s="50"/>
      <c r="G167" s="50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T167" s="2"/>
    </row>
    <row r="168" spans="1:20" x14ac:dyDescent="0.25">
      <c r="A168" s="2"/>
      <c r="C168" s="49"/>
      <c r="D168" s="50"/>
      <c r="E168" s="50"/>
      <c r="F168" s="50"/>
      <c r="G168" s="50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T168" s="2"/>
    </row>
    <row r="169" spans="1:20" x14ac:dyDescent="0.25">
      <c r="A169" s="2"/>
      <c r="C169" s="49"/>
      <c r="D169" s="50"/>
      <c r="E169" s="50"/>
      <c r="F169" s="50"/>
      <c r="G169" s="50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T169" s="2"/>
    </row>
    <row r="170" spans="1:20" x14ac:dyDescent="0.25">
      <c r="A170" s="2"/>
      <c r="C170" s="49"/>
      <c r="D170" s="50"/>
      <c r="E170" s="50"/>
      <c r="F170" s="50"/>
      <c r="G170" s="50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T170" s="2"/>
    </row>
    <row r="171" spans="1:20" x14ac:dyDescent="0.25">
      <c r="A171" s="2"/>
      <c r="C171" s="49"/>
      <c r="D171" s="50"/>
      <c r="E171" s="50"/>
      <c r="F171" s="50"/>
      <c r="G171" s="50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T171" s="2"/>
    </row>
    <row r="172" spans="1:20" x14ac:dyDescent="0.25">
      <c r="A172" s="2"/>
      <c r="C172" s="49"/>
      <c r="D172" s="50"/>
      <c r="E172" s="50"/>
      <c r="F172" s="50"/>
      <c r="G172" s="50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T172" s="2"/>
    </row>
    <row r="173" spans="1:20" x14ac:dyDescent="0.25">
      <c r="A173" s="2"/>
      <c r="C173" s="49"/>
      <c r="D173" s="50"/>
      <c r="E173" s="50"/>
      <c r="F173" s="50"/>
      <c r="G173" s="50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T173" s="2"/>
    </row>
    <row r="174" spans="1:20" x14ac:dyDescent="0.25">
      <c r="A174" s="2"/>
      <c r="C174" s="49"/>
      <c r="D174" s="50"/>
      <c r="E174" s="50"/>
      <c r="F174" s="50"/>
      <c r="G174" s="50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T174" s="2"/>
    </row>
    <row r="175" spans="1:20" x14ac:dyDescent="0.25">
      <c r="A175" s="2"/>
      <c r="C175" s="49"/>
      <c r="D175" s="50"/>
      <c r="E175" s="50"/>
      <c r="F175" s="50"/>
      <c r="G175" s="50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T175" s="2"/>
    </row>
    <row r="176" spans="1:20" x14ac:dyDescent="0.25">
      <c r="A176" s="2"/>
      <c r="C176" s="49"/>
      <c r="D176" s="50"/>
      <c r="E176" s="50"/>
      <c r="F176" s="50"/>
      <c r="G176" s="50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T176" s="2"/>
    </row>
    <row r="177" spans="1:20" x14ac:dyDescent="0.25">
      <c r="A177" s="2"/>
      <c r="C177" s="49"/>
      <c r="D177" s="50"/>
      <c r="E177" s="50"/>
      <c r="F177" s="50"/>
      <c r="G177" s="50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T177" s="2"/>
    </row>
    <row r="178" spans="1:20" x14ac:dyDescent="0.25">
      <c r="A178" s="2"/>
      <c r="C178" s="49"/>
      <c r="D178" s="50"/>
      <c r="E178" s="50"/>
      <c r="F178" s="50"/>
      <c r="G178" s="50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T178" s="2"/>
    </row>
    <row r="179" spans="1:20" x14ac:dyDescent="0.25">
      <c r="A179" s="2"/>
      <c r="C179" s="49"/>
      <c r="D179" s="50"/>
      <c r="E179" s="50"/>
      <c r="F179" s="50"/>
      <c r="G179" s="50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T179" s="2"/>
    </row>
    <row r="180" spans="1:20" x14ac:dyDescent="0.25">
      <c r="A180" s="2"/>
      <c r="C180" s="49"/>
      <c r="D180" s="50"/>
      <c r="E180" s="50"/>
      <c r="F180" s="50"/>
      <c r="G180" s="50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T180" s="2"/>
    </row>
    <row r="181" spans="1:20" x14ac:dyDescent="0.25">
      <c r="A181" s="2"/>
      <c r="C181" s="49"/>
      <c r="D181" s="50"/>
      <c r="E181" s="50"/>
      <c r="F181" s="50"/>
      <c r="G181" s="50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T181" s="2"/>
    </row>
    <row r="182" spans="1:20" x14ac:dyDescent="0.25">
      <c r="A182" s="2"/>
      <c r="C182" s="49"/>
      <c r="D182" s="50"/>
      <c r="E182" s="50"/>
      <c r="F182" s="50"/>
      <c r="G182" s="50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T182" s="2"/>
    </row>
    <row r="183" spans="1:20" x14ac:dyDescent="0.25">
      <c r="A183" s="2"/>
      <c r="C183" s="49"/>
      <c r="D183" s="50"/>
      <c r="E183" s="50"/>
      <c r="F183" s="50"/>
      <c r="G183" s="50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T183" s="2"/>
    </row>
    <row r="184" spans="1:20" x14ac:dyDescent="0.25">
      <c r="A184" s="2"/>
      <c r="C184" s="49"/>
      <c r="D184" s="50"/>
      <c r="E184" s="50"/>
      <c r="F184" s="50"/>
      <c r="G184" s="50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T184" s="2"/>
    </row>
    <row r="185" spans="1:20" x14ac:dyDescent="0.25">
      <c r="A185" s="2"/>
      <c r="C185" s="49"/>
      <c r="D185" s="50"/>
      <c r="E185" s="50"/>
      <c r="F185" s="50"/>
      <c r="G185" s="50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T185" s="2"/>
    </row>
    <row r="186" spans="1:20" x14ac:dyDescent="0.25">
      <c r="A186" s="2"/>
      <c r="C186" s="49"/>
      <c r="D186" s="50"/>
      <c r="E186" s="50"/>
      <c r="F186" s="50"/>
      <c r="G186" s="50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T186" s="2"/>
    </row>
    <row r="187" spans="1:20" x14ac:dyDescent="0.25">
      <c r="A187" s="2"/>
      <c r="C187" s="49"/>
      <c r="D187" s="50"/>
      <c r="E187" s="50"/>
      <c r="F187" s="50"/>
      <c r="G187" s="50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T187" s="2"/>
    </row>
    <row r="188" spans="1:20" x14ac:dyDescent="0.25">
      <c r="A188" s="2"/>
      <c r="C188" s="49"/>
      <c r="D188" s="50"/>
      <c r="E188" s="50"/>
      <c r="F188" s="50"/>
      <c r="G188" s="50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T188" s="2"/>
    </row>
    <row r="189" spans="1:20" x14ac:dyDescent="0.25">
      <c r="A189" s="2"/>
      <c r="C189" s="49"/>
      <c r="D189" s="50"/>
      <c r="E189" s="50"/>
      <c r="F189" s="50"/>
      <c r="G189" s="50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T189" s="2"/>
    </row>
    <row r="190" spans="1:20" x14ac:dyDescent="0.25">
      <c r="A190" s="2"/>
      <c r="C190" s="49"/>
      <c r="D190" s="50"/>
      <c r="E190" s="50"/>
      <c r="F190" s="50"/>
      <c r="G190" s="50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T190" s="2"/>
    </row>
    <row r="191" spans="1:20" x14ac:dyDescent="0.25">
      <c r="A191" s="2"/>
      <c r="C191" s="49"/>
      <c r="D191" s="50"/>
      <c r="E191" s="50"/>
      <c r="F191" s="50"/>
      <c r="G191" s="50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T191" s="2"/>
    </row>
    <row r="192" spans="1:20" x14ac:dyDescent="0.25">
      <c r="A192" s="2"/>
      <c r="C192" s="49"/>
      <c r="D192" s="50"/>
      <c r="E192" s="50"/>
      <c r="F192" s="50"/>
      <c r="G192" s="50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T192" s="2"/>
    </row>
    <row r="193" spans="1:20" x14ac:dyDescent="0.25">
      <c r="A193" s="2"/>
      <c r="C193" s="49"/>
      <c r="D193" s="50"/>
      <c r="E193" s="50"/>
      <c r="F193" s="50"/>
      <c r="G193" s="50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T193" s="2"/>
    </row>
    <row r="194" spans="1:20" x14ac:dyDescent="0.25">
      <c r="A194" s="2"/>
      <c r="C194" s="49"/>
      <c r="D194" s="50"/>
      <c r="E194" s="50"/>
      <c r="F194" s="50"/>
      <c r="G194" s="50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T194" s="2"/>
    </row>
    <row r="195" spans="1:20" x14ac:dyDescent="0.25">
      <c r="A195" s="2"/>
      <c r="C195" s="49"/>
      <c r="D195" s="50"/>
      <c r="E195" s="50"/>
      <c r="F195" s="50"/>
      <c r="G195" s="50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T195" s="2"/>
    </row>
    <row r="196" spans="1:20" x14ac:dyDescent="0.25">
      <c r="A196" s="2"/>
      <c r="C196" s="49"/>
      <c r="D196" s="50"/>
      <c r="E196" s="50"/>
      <c r="F196" s="50"/>
      <c r="G196" s="50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T196" s="2"/>
    </row>
    <row r="197" spans="1:20" x14ac:dyDescent="0.25">
      <c r="A197" s="2"/>
      <c r="C197" s="49"/>
      <c r="D197" s="50"/>
      <c r="E197" s="50"/>
      <c r="F197" s="50"/>
      <c r="G197" s="50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T197" s="2"/>
    </row>
    <row r="198" spans="1:20" x14ac:dyDescent="0.25">
      <c r="A198" s="2"/>
      <c r="C198" s="49"/>
      <c r="D198" s="50"/>
      <c r="E198" s="50"/>
      <c r="F198" s="50"/>
      <c r="G198" s="50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T198" s="2"/>
    </row>
    <row r="199" spans="1:20" x14ac:dyDescent="0.25">
      <c r="A199" s="2"/>
      <c r="C199" s="49"/>
      <c r="D199" s="50"/>
      <c r="E199" s="50"/>
      <c r="F199" s="50"/>
      <c r="G199" s="50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T199" s="2"/>
    </row>
    <row r="200" spans="1:20" x14ac:dyDescent="0.25">
      <c r="A200" s="2"/>
      <c r="C200" s="49"/>
      <c r="D200" s="50"/>
      <c r="E200" s="50"/>
      <c r="F200" s="50"/>
      <c r="G200" s="50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T200" s="2"/>
    </row>
    <row r="201" spans="1:20" x14ac:dyDescent="0.25">
      <c r="A201" s="2"/>
      <c r="C201" s="49"/>
      <c r="D201" s="50"/>
      <c r="E201" s="50"/>
      <c r="F201" s="50"/>
      <c r="G201" s="50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T201" s="2"/>
    </row>
    <row r="202" spans="1:20" x14ac:dyDescent="0.25">
      <c r="A202" s="2"/>
      <c r="C202" s="49"/>
      <c r="D202" s="50"/>
      <c r="E202" s="50"/>
      <c r="F202" s="50"/>
      <c r="G202" s="50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T202" s="2"/>
    </row>
    <row r="203" spans="1:20" x14ac:dyDescent="0.25">
      <c r="A203" s="2"/>
      <c r="C203" s="49"/>
      <c r="D203" s="50"/>
      <c r="E203" s="50"/>
      <c r="F203" s="50"/>
      <c r="G203" s="50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T203" s="2"/>
    </row>
    <row r="204" spans="1:20" x14ac:dyDescent="0.25">
      <c r="A204" s="2"/>
      <c r="C204" s="49"/>
      <c r="D204" s="50"/>
      <c r="E204" s="50"/>
      <c r="F204" s="50"/>
      <c r="G204" s="50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T204" s="2"/>
    </row>
    <row r="205" spans="1:20" x14ac:dyDescent="0.25">
      <c r="A205" s="2"/>
      <c r="C205" s="49"/>
      <c r="D205" s="50"/>
      <c r="E205" s="50"/>
      <c r="F205" s="50"/>
      <c r="G205" s="50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T205" s="2"/>
    </row>
    <row r="206" spans="1:20" x14ac:dyDescent="0.25">
      <c r="A206" s="2"/>
      <c r="C206" s="49"/>
      <c r="D206" s="50"/>
      <c r="E206" s="50"/>
      <c r="F206" s="50"/>
      <c r="G206" s="50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T206" s="2"/>
    </row>
    <row r="207" spans="1:20" x14ac:dyDescent="0.25">
      <c r="A207" s="2"/>
      <c r="C207" s="49"/>
      <c r="D207" s="50"/>
      <c r="E207" s="50"/>
      <c r="F207" s="50"/>
      <c r="G207" s="50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T207" s="2"/>
    </row>
    <row r="208" spans="1:20" x14ac:dyDescent="0.25">
      <c r="A208" s="2"/>
      <c r="C208" s="49"/>
      <c r="D208" s="50"/>
      <c r="E208" s="50"/>
      <c r="F208" s="50"/>
      <c r="G208" s="50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T208" s="2"/>
    </row>
    <row r="209" spans="1:20" x14ac:dyDescent="0.25">
      <c r="A209" s="2"/>
      <c r="C209" s="49"/>
      <c r="D209" s="50"/>
      <c r="E209" s="50"/>
      <c r="F209" s="50"/>
      <c r="G209" s="50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T209" s="2"/>
    </row>
    <row r="210" spans="1:20" x14ac:dyDescent="0.25">
      <c r="A210" s="2"/>
      <c r="C210" s="49"/>
      <c r="D210" s="50"/>
      <c r="E210" s="50"/>
      <c r="F210" s="50"/>
      <c r="G210" s="50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T210" s="2"/>
    </row>
    <row r="211" spans="1:20" x14ac:dyDescent="0.25">
      <c r="A211" s="2"/>
      <c r="C211" s="49"/>
      <c r="D211" s="50"/>
      <c r="E211" s="50"/>
      <c r="F211" s="50"/>
      <c r="G211" s="50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T211" s="2"/>
    </row>
    <row r="212" spans="1:20" x14ac:dyDescent="0.25">
      <c r="A212" s="2"/>
      <c r="C212" s="49"/>
      <c r="D212" s="50"/>
      <c r="E212" s="50"/>
      <c r="F212" s="50"/>
      <c r="G212" s="50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T212" s="2"/>
    </row>
    <row r="213" spans="1:20" x14ac:dyDescent="0.25">
      <c r="A213" s="2"/>
      <c r="C213" s="49"/>
      <c r="D213" s="50"/>
      <c r="E213" s="50"/>
      <c r="F213" s="50"/>
      <c r="G213" s="50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T213" s="2"/>
    </row>
    <row r="214" spans="1:20" x14ac:dyDescent="0.25">
      <c r="A214" s="2"/>
      <c r="C214" s="49"/>
      <c r="D214" s="50"/>
      <c r="E214" s="50"/>
      <c r="F214" s="50"/>
      <c r="G214" s="50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T214" s="2"/>
    </row>
    <row r="215" spans="1:20" x14ac:dyDescent="0.25">
      <c r="A215" s="2"/>
      <c r="C215" s="49"/>
      <c r="D215" s="50"/>
      <c r="E215" s="50"/>
      <c r="F215" s="50"/>
      <c r="G215" s="50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T215" s="2"/>
    </row>
    <row r="216" spans="1:20" x14ac:dyDescent="0.25">
      <c r="A216" s="2"/>
      <c r="C216" s="49"/>
      <c r="D216" s="50"/>
      <c r="E216" s="50"/>
      <c r="F216" s="50"/>
      <c r="G216" s="50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T216" s="2"/>
    </row>
    <row r="217" spans="1:20" x14ac:dyDescent="0.25">
      <c r="A217" s="2"/>
      <c r="C217" s="49"/>
      <c r="D217" s="50"/>
      <c r="E217" s="50"/>
      <c r="F217" s="50"/>
      <c r="G217" s="50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T217" s="2"/>
    </row>
    <row r="218" spans="1:20" x14ac:dyDescent="0.25">
      <c r="A218" s="2"/>
      <c r="C218" s="49"/>
      <c r="D218" s="50"/>
      <c r="E218" s="50"/>
      <c r="F218" s="50"/>
      <c r="G218" s="50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T218" s="2"/>
    </row>
    <row r="219" spans="1:20" x14ac:dyDescent="0.25">
      <c r="A219" s="2"/>
      <c r="C219" s="49"/>
      <c r="D219" s="50"/>
      <c r="E219" s="50"/>
      <c r="F219" s="50"/>
      <c r="G219" s="50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T219" s="2"/>
    </row>
    <row r="220" spans="1:20" x14ac:dyDescent="0.25">
      <c r="A220" s="2"/>
      <c r="C220" s="49"/>
      <c r="D220" s="50"/>
      <c r="E220" s="50"/>
      <c r="F220" s="50"/>
      <c r="G220" s="50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T220" s="2"/>
    </row>
    <row r="221" spans="1:20" x14ac:dyDescent="0.25">
      <c r="A221" s="2"/>
      <c r="C221" s="49"/>
      <c r="D221" s="50"/>
      <c r="E221" s="50"/>
      <c r="F221" s="50"/>
      <c r="G221" s="50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T221" s="2"/>
    </row>
    <row r="222" spans="1:20" x14ac:dyDescent="0.25">
      <c r="A222" s="2"/>
      <c r="C222" s="49"/>
      <c r="D222" s="50"/>
      <c r="E222" s="50"/>
      <c r="F222" s="50"/>
      <c r="G222" s="50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T222" s="2"/>
    </row>
    <row r="223" spans="1:20" x14ac:dyDescent="0.25">
      <c r="A223" s="2"/>
      <c r="C223" s="49"/>
      <c r="D223" s="50"/>
      <c r="E223" s="50"/>
      <c r="F223" s="50"/>
      <c r="G223" s="50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T223" s="2"/>
    </row>
    <row r="224" spans="1:20" x14ac:dyDescent="0.25">
      <c r="A224" s="2"/>
      <c r="C224" s="49"/>
      <c r="D224" s="50"/>
      <c r="E224" s="50"/>
      <c r="F224" s="50"/>
      <c r="G224" s="50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T224" s="2"/>
    </row>
    <row r="225" spans="1:20" x14ac:dyDescent="0.25">
      <c r="A225" s="2"/>
      <c r="C225" s="49"/>
      <c r="D225" s="50"/>
      <c r="E225" s="50"/>
      <c r="F225" s="50"/>
      <c r="G225" s="50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T225" s="2"/>
    </row>
    <row r="226" spans="1:20" x14ac:dyDescent="0.25">
      <c r="A226" s="2"/>
      <c r="C226" s="49"/>
      <c r="D226" s="50"/>
      <c r="E226" s="50"/>
      <c r="F226" s="50"/>
      <c r="G226" s="50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T226" s="2"/>
    </row>
    <row r="227" spans="1:20" x14ac:dyDescent="0.25">
      <c r="A227" s="2"/>
      <c r="C227" s="49"/>
      <c r="D227" s="50"/>
      <c r="E227" s="50"/>
      <c r="F227" s="50"/>
      <c r="G227" s="50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T227" s="2"/>
    </row>
    <row r="228" spans="1:20" x14ac:dyDescent="0.25">
      <c r="A228" s="2"/>
      <c r="C228" s="49"/>
      <c r="D228" s="50"/>
      <c r="E228" s="50"/>
      <c r="F228" s="50"/>
      <c r="G228" s="50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T228" s="2"/>
    </row>
    <row r="229" spans="1:20" x14ac:dyDescent="0.25">
      <c r="A229" s="2"/>
      <c r="C229" s="49"/>
      <c r="D229" s="50"/>
      <c r="E229" s="50"/>
      <c r="F229" s="50"/>
      <c r="G229" s="50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T229" s="2"/>
    </row>
    <row r="230" spans="1:20" x14ac:dyDescent="0.25">
      <c r="A230" s="2"/>
      <c r="C230" s="49"/>
      <c r="D230" s="50"/>
      <c r="E230" s="50"/>
      <c r="F230" s="50"/>
      <c r="G230" s="50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T230" s="2"/>
    </row>
    <row r="231" spans="1:20" x14ac:dyDescent="0.25">
      <c r="A231" s="2"/>
      <c r="C231" s="49"/>
      <c r="D231" s="50"/>
      <c r="E231" s="50"/>
      <c r="F231" s="50"/>
      <c r="G231" s="50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T231" s="2"/>
    </row>
    <row r="232" spans="1:20" x14ac:dyDescent="0.25">
      <c r="A232" s="2"/>
      <c r="C232" s="49"/>
      <c r="D232" s="50"/>
      <c r="E232" s="50"/>
      <c r="F232" s="50"/>
      <c r="G232" s="50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T232" s="2"/>
    </row>
    <row r="233" spans="1:20" x14ac:dyDescent="0.25">
      <c r="A233" s="2"/>
      <c r="C233" s="49"/>
      <c r="D233" s="50"/>
      <c r="E233" s="50"/>
      <c r="F233" s="50"/>
      <c r="G233" s="50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T233" s="2"/>
    </row>
    <row r="234" spans="1:20" x14ac:dyDescent="0.25">
      <c r="A234" s="2"/>
      <c r="C234" s="49"/>
      <c r="D234" s="50"/>
      <c r="E234" s="50"/>
      <c r="F234" s="50"/>
      <c r="G234" s="50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T234" s="2"/>
    </row>
    <row r="235" spans="1:20" x14ac:dyDescent="0.25">
      <c r="A235" s="2"/>
      <c r="C235" s="49"/>
      <c r="D235" s="50"/>
      <c r="E235" s="50"/>
      <c r="F235" s="50"/>
      <c r="G235" s="50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T235" s="2"/>
    </row>
    <row r="236" spans="1:20" x14ac:dyDescent="0.25">
      <c r="A236" s="2"/>
      <c r="C236" s="49"/>
      <c r="D236" s="50"/>
      <c r="E236" s="50"/>
      <c r="F236" s="50"/>
      <c r="G236" s="50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T236" s="2"/>
    </row>
    <row r="237" spans="1:20" x14ac:dyDescent="0.25">
      <c r="A237" s="2"/>
      <c r="C237" s="49"/>
      <c r="D237" s="50"/>
      <c r="E237" s="50"/>
      <c r="F237" s="50"/>
      <c r="G237" s="50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T237" s="2"/>
    </row>
    <row r="238" spans="1:20" x14ac:dyDescent="0.25">
      <c r="A238" s="2"/>
      <c r="C238" s="49"/>
      <c r="D238" s="50"/>
      <c r="E238" s="50"/>
      <c r="F238" s="50"/>
      <c r="G238" s="50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T238" s="2"/>
    </row>
    <row r="239" spans="1:20" x14ac:dyDescent="0.25">
      <c r="A239" s="2"/>
      <c r="C239" s="49"/>
      <c r="D239" s="50"/>
      <c r="E239" s="50"/>
      <c r="F239" s="50"/>
      <c r="G239" s="50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T239" s="2"/>
    </row>
    <row r="240" spans="1:20" x14ac:dyDescent="0.25">
      <c r="A240" s="2"/>
      <c r="C240" s="49"/>
      <c r="D240" s="50"/>
      <c r="E240" s="50"/>
      <c r="F240" s="50"/>
      <c r="G240" s="50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T240" s="2"/>
    </row>
    <row r="241" spans="1:20" x14ac:dyDescent="0.25">
      <c r="A241" s="2"/>
      <c r="C241" s="49"/>
      <c r="D241" s="50"/>
      <c r="E241" s="50"/>
      <c r="F241" s="50"/>
      <c r="G241" s="50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T241" s="2"/>
    </row>
    <row r="242" spans="1:20" x14ac:dyDescent="0.25">
      <c r="A242" s="2"/>
      <c r="C242" s="49"/>
      <c r="D242" s="50"/>
      <c r="E242" s="50"/>
      <c r="F242" s="50"/>
      <c r="G242" s="50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T242" s="2"/>
    </row>
    <row r="243" spans="1:20" x14ac:dyDescent="0.25">
      <c r="A243" s="2"/>
      <c r="C243" s="49"/>
      <c r="D243" s="50"/>
      <c r="E243" s="50"/>
      <c r="F243" s="50"/>
      <c r="G243" s="50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T243" s="2"/>
    </row>
    <row r="244" spans="1:20" x14ac:dyDescent="0.25">
      <c r="A244" s="2"/>
      <c r="C244" s="49"/>
      <c r="D244" s="50"/>
      <c r="E244" s="50"/>
      <c r="F244" s="50"/>
      <c r="G244" s="50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T244" s="2"/>
    </row>
    <row r="245" spans="1:20" x14ac:dyDescent="0.25">
      <c r="A245" s="2"/>
      <c r="C245" s="49"/>
      <c r="D245" s="50"/>
      <c r="E245" s="50"/>
      <c r="F245" s="50"/>
      <c r="G245" s="50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T245" s="2"/>
    </row>
    <row r="246" spans="1:20" x14ac:dyDescent="0.25">
      <c r="A246" s="2"/>
      <c r="C246" s="49"/>
      <c r="D246" s="50"/>
      <c r="E246" s="50"/>
      <c r="F246" s="50"/>
      <c r="G246" s="50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T246" s="2"/>
    </row>
    <row r="247" spans="1:20" x14ac:dyDescent="0.25">
      <c r="A247" s="2"/>
      <c r="C247" s="49"/>
      <c r="D247" s="50"/>
      <c r="E247" s="50"/>
      <c r="F247" s="50"/>
      <c r="G247" s="50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T247" s="2"/>
    </row>
    <row r="248" spans="1:20" x14ac:dyDescent="0.25">
      <c r="A248" s="2"/>
      <c r="C248" s="49"/>
      <c r="D248" s="50"/>
      <c r="E248" s="50"/>
      <c r="F248" s="50"/>
      <c r="G248" s="50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T248" s="2"/>
    </row>
    <row r="249" spans="1:20" x14ac:dyDescent="0.25">
      <c r="A249" s="2"/>
      <c r="C249" s="49"/>
      <c r="D249" s="50"/>
      <c r="E249" s="50"/>
      <c r="F249" s="50"/>
      <c r="G249" s="50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T249" s="2"/>
    </row>
    <row r="250" spans="1:20" x14ac:dyDescent="0.25">
      <c r="A250" s="2"/>
      <c r="C250" s="49"/>
      <c r="D250" s="50"/>
      <c r="E250" s="50"/>
      <c r="F250" s="50"/>
      <c r="G250" s="50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T250" s="2"/>
    </row>
    <row r="251" spans="1:20" x14ac:dyDescent="0.25">
      <c r="A251" s="2"/>
      <c r="C251" s="49"/>
      <c r="D251" s="50"/>
      <c r="E251" s="50"/>
      <c r="F251" s="50"/>
      <c r="G251" s="50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T251" s="2"/>
    </row>
    <row r="252" spans="1:20" x14ac:dyDescent="0.25">
      <c r="A252" s="2"/>
      <c r="C252" s="49"/>
      <c r="D252" s="50"/>
      <c r="E252" s="50"/>
      <c r="F252" s="50"/>
      <c r="G252" s="50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T252" s="2"/>
    </row>
    <row r="253" spans="1:20" x14ac:dyDescent="0.25">
      <c r="A253" s="2"/>
      <c r="C253" s="49"/>
      <c r="D253" s="50"/>
      <c r="E253" s="50"/>
      <c r="F253" s="50"/>
      <c r="G253" s="50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T253" s="2"/>
    </row>
    <row r="254" spans="1:20" x14ac:dyDescent="0.25">
      <c r="A254" s="2"/>
      <c r="C254" s="49"/>
      <c r="D254" s="50"/>
      <c r="E254" s="50"/>
      <c r="F254" s="50"/>
      <c r="G254" s="50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T254" s="2"/>
    </row>
    <row r="255" spans="1:20" x14ac:dyDescent="0.25">
      <c r="A255" s="2"/>
      <c r="C255" s="49"/>
      <c r="D255" s="50"/>
      <c r="E255" s="50"/>
      <c r="F255" s="50"/>
      <c r="G255" s="50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T255" s="2"/>
    </row>
    <row r="256" spans="1:20" x14ac:dyDescent="0.25">
      <c r="A256" s="2"/>
      <c r="C256" s="49"/>
      <c r="D256" s="50"/>
      <c r="E256" s="50"/>
      <c r="F256" s="50"/>
      <c r="G256" s="50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T256" s="2"/>
    </row>
    <row r="257" spans="1:20" x14ac:dyDescent="0.25">
      <c r="A257" s="2"/>
      <c r="C257" s="49"/>
      <c r="D257" s="50"/>
      <c r="E257" s="50"/>
      <c r="F257" s="50"/>
      <c r="G257" s="50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T257" s="2"/>
    </row>
    <row r="258" spans="1:20" x14ac:dyDescent="0.25">
      <c r="A258" s="2"/>
      <c r="C258" s="49"/>
      <c r="D258" s="50"/>
      <c r="E258" s="50"/>
      <c r="F258" s="50"/>
      <c r="G258" s="50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T258" s="2"/>
    </row>
    <row r="259" spans="1:20" x14ac:dyDescent="0.25">
      <c r="A259" s="2"/>
      <c r="C259" s="49"/>
      <c r="D259" s="50"/>
      <c r="E259" s="50"/>
      <c r="F259" s="50"/>
      <c r="G259" s="50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T259" s="2"/>
    </row>
    <row r="260" spans="1:20" x14ac:dyDescent="0.25">
      <c r="A260" s="2"/>
      <c r="C260" s="49"/>
      <c r="D260" s="50"/>
      <c r="E260" s="50"/>
      <c r="F260" s="50"/>
      <c r="G260" s="50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T260" s="2"/>
    </row>
    <row r="261" spans="1:20" x14ac:dyDescent="0.25">
      <c r="A261" s="2"/>
      <c r="C261" s="49"/>
      <c r="D261" s="50"/>
      <c r="E261" s="50"/>
      <c r="F261" s="50"/>
      <c r="G261" s="50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T261" s="2"/>
    </row>
    <row r="262" spans="1:20" x14ac:dyDescent="0.25">
      <c r="A262" s="2"/>
      <c r="C262" s="49"/>
      <c r="D262" s="50"/>
      <c r="E262" s="50"/>
      <c r="F262" s="50"/>
      <c r="G262" s="50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T262" s="2"/>
    </row>
    <row r="263" spans="1:20" x14ac:dyDescent="0.25">
      <c r="A263" s="2"/>
      <c r="C263" s="49"/>
      <c r="D263" s="50"/>
      <c r="E263" s="50"/>
      <c r="F263" s="50"/>
      <c r="G263" s="50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T263" s="2"/>
    </row>
    <row r="264" spans="1:20" x14ac:dyDescent="0.25">
      <c r="A264" s="2"/>
      <c r="C264" s="49"/>
      <c r="D264" s="50"/>
      <c r="E264" s="50"/>
      <c r="F264" s="50"/>
      <c r="G264" s="50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T264" s="2"/>
    </row>
    <row r="265" spans="1:20" x14ac:dyDescent="0.25">
      <c r="A265" s="2"/>
      <c r="C265" s="49"/>
      <c r="D265" s="50"/>
      <c r="E265" s="50"/>
      <c r="F265" s="50"/>
      <c r="G265" s="50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T265" s="2"/>
    </row>
    <row r="266" spans="1:20" x14ac:dyDescent="0.25">
      <c r="A266" s="2"/>
      <c r="C266" s="49"/>
      <c r="D266" s="50"/>
      <c r="E266" s="50"/>
      <c r="F266" s="50"/>
      <c r="G266" s="50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T266" s="2"/>
    </row>
    <row r="267" spans="1:20" x14ac:dyDescent="0.25">
      <c r="A267" s="2"/>
      <c r="C267" s="49"/>
      <c r="D267" s="50"/>
      <c r="E267" s="50"/>
      <c r="F267" s="50"/>
      <c r="G267" s="50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T267" s="2"/>
    </row>
    <row r="268" spans="1:20" x14ac:dyDescent="0.25">
      <c r="A268" s="2"/>
      <c r="C268" s="49"/>
      <c r="D268" s="50"/>
      <c r="E268" s="50"/>
      <c r="F268" s="50"/>
      <c r="G268" s="50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T268" s="2"/>
    </row>
    <row r="269" spans="1:20" x14ac:dyDescent="0.25">
      <c r="A269" s="2"/>
      <c r="C269" s="49"/>
      <c r="D269" s="50"/>
      <c r="E269" s="50"/>
      <c r="F269" s="50"/>
      <c r="G269" s="50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T269" s="2"/>
    </row>
    <row r="270" spans="1:20" x14ac:dyDescent="0.25">
      <c r="A270" s="2"/>
      <c r="C270" s="49"/>
      <c r="D270" s="50"/>
      <c r="E270" s="50"/>
      <c r="F270" s="50"/>
      <c r="G270" s="50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T270" s="2"/>
    </row>
    <row r="271" spans="1:20" x14ac:dyDescent="0.25">
      <c r="A271" s="2"/>
      <c r="C271" s="49"/>
      <c r="D271" s="50"/>
      <c r="E271" s="50"/>
      <c r="F271" s="50"/>
      <c r="G271" s="50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T271" s="2"/>
    </row>
    <row r="272" spans="1:20" x14ac:dyDescent="0.25">
      <c r="A272" s="2"/>
      <c r="C272" s="49"/>
      <c r="D272" s="50"/>
      <c r="E272" s="50"/>
      <c r="F272" s="50"/>
      <c r="G272" s="50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T272" s="2"/>
    </row>
    <row r="273" spans="1:20" x14ac:dyDescent="0.25">
      <c r="A273" s="2"/>
      <c r="C273" s="49"/>
      <c r="D273" s="50"/>
      <c r="E273" s="50"/>
      <c r="F273" s="50"/>
      <c r="G273" s="50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T273" s="2"/>
    </row>
    <row r="274" spans="1:20" x14ac:dyDescent="0.25">
      <c r="A274" s="2"/>
      <c r="C274" s="49"/>
      <c r="D274" s="50"/>
      <c r="E274" s="50"/>
      <c r="F274" s="50"/>
      <c r="G274" s="50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T274" s="2"/>
    </row>
    <row r="275" spans="1:20" x14ac:dyDescent="0.25">
      <c r="A275" s="2"/>
      <c r="C275" s="49"/>
      <c r="D275" s="50"/>
      <c r="E275" s="50"/>
      <c r="F275" s="50"/>
      <c r="G275" s="50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T275" s="2"/>
    </row>
    <row r="276" spans="1:20" x14ac:dyDescent="0.25">
      <c r="A276" s="2"/>
      <c r="C276" s="49"/>
      <c r="D276" s="50"/>
      <c r="E276" s="50"/>
      <c r="F276" s="50"/>
      <c r="G276" s="50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T276" s="2"/>
    </row>
    <row r="277" spans="1:20" x14ac:dyDescent="0.25">
      <c r="A277" s="2"/>
      <c r="C277" s="49"/>
      <c r="D277" s="50"/>
      <c r="E277" s="50"/>
      <c r="F277" s="50"/>
      <c r="G277" s="50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T277" s="2"/>
    </row>
    <row r="278" spans="1:20" x14ac:dyDescent="0.25">
      <c r="A278" s="2"/>
      <c r="C278" s="49"/>
      <c r="D278" s="50"/>
      <c r="E278" s="50"/>
      <c r="F278" s="50"/>
      <c r="G278" s="50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T278" s="2"/>
    </row>
    <row r="279" spans="1:20" x14ac:dyDescent="0.25">
      <c r="A279" s="2"/>
      <c r="C279" s="49"/>
      <c r="D279" s="50"/>
      <c r="E279" s="50"/>
      <c r="F279" s="50"/>
      <c r="G279" s="50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T279" s="2"/>
    </row>
    <row r="280" spans="1:20" x14ac:dyDescent="0.25">
      <c r="A280" s="2"/>
      <c r="C280" s="49"/>
      <c r="D280" s="50"/>
      <c r="E280" s="50"/>
      <c r="F280" s="50"/>
      <c r="G280" s="50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T280" s="2"/>
    </row>
    <row r="281" spans="1:20" x14ac:dyDescent="0.25">
      <c r="A281" s="2"/>
      <c r="C281" s="49"/>
      <c r="D281" s="50"/>
      <c r="E281" s="50"/>
      <c r="F281" s="50"/>
      <c r="G281" s="50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T281" s="2"/>
    </row>
    <row r="282" spans="1:20" x14ac:dyDescent="0.25">
      <c r="A282" s="2"/>
      <c r="C282" s="49"/>
      <c r="D282" s="50"/>
      <c r="E282" s="50"/>
      <c r="F282" s="50"/>
      <c r="G282" s="50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T282" s="2"/>
    </row>
    <row r="283" spans="1:20" x14ac:dyDescent="0.25">
      <c r="A283" s="2"/>
      <c r="C283" s="49"/>
      <c r="D283" s="50"/>
      <c r="E283" s="50"/>
      <c r="F283" s="50"/>
      <c r="G283" s="50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T283" s="2"/>
    </row>
    <row r="284" spans="1:20" x14ac:dyDescent="0.25">
      <c r="A284" s="2"/>
      <c r="C284" s="49"/>
      <c r="D284" s="50"/>
      <c r="E284" s="50"/>
      <c r="F284" s="50"/>
      <c r="G284" s="50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T284" s="2"/>
    </row>
    <row r="285" spans="1:20" x14ac:dyDescent="0.25">
      <c r="A285" s="2"/>
      <c r="C285" s="49"/>
      <c r="D285" s="50"/>
      <c r="E285" s="50"/>
      <c r="F285" s="50"/>
      <c r="G285" s="50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T285" s="2"/>
    </row>
    <row r="286" spans="1:20" x14ac:dyDescent="0.25">
      <c r="A286" s="2"/>
      <c r="C286" s="49"/>
      <c r="D286" s="50"/>
      <c r="E286" s="50"/>
      <c r="F286" s="50"/>
      <c r="G286" s="50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T286" s="2"/>
    </row>
    <row r="287" spans="1:20" x14ac:dyDescent="0.25">
      <c r="A287" s="2"/>
      <c r="C287" s="49"/>
      <c r="D287" s="50"/>
      <c r="E287" s="50"/>
      <c r="F287" s="50"/>
      <c r="G287" s="50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T287" s="2"/>
    </row>
    <row r="288" spans="1:20" x14ac:dyDescent="0.25">
      <c r="A288" s="2"/>
      <c r="C288" s="49"/>
      <c r="D288" s="50"/>
      <c r="E288" s="50"/>
      <c r="F288" s="50"/>
      <c r="G288" s="50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T288" s="2"/>
    </row>
    <row r="289" spans="1:20" x14ac:dyDescent="0.25">
      <c r="A289" s="2"/>
      <c r="C289" s="49"/>
      <c r="D289" s="50"/>
      <c r="E289" s="50"/>
      <c r="F289" s="50"/>
      <c r="G289" s="50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T289" s="2"/>
    </row>
    <row r="290" spans="1:20" x14ac:dyDescent="0.25">
      <c r="A290" s="2"/>
      <c r="C290" s="49"/>
      <c r="D290" s="50"/>
      <c r="E290" s="50"/>
      <c r="F290" s="50"/>
      <c r="G290" s="50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T290" s="2"/>
    </row>
    <row r="291" spans="1:20" x14ac:dyDescent="0.25">
      <c r="A291" s="2"/>
      <c r="C291" s="49"/>
      <c r="D291" s="50"/>
      <c r="E291" s="50"/>
      <c r="F291" s="50"/>
      <c r="G291" s="50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T291" s="2"/>
    </row>
    <row r="292" spans="1:20" x14ac:dyDescent="0.25">
      <c r="A292" s="2"/>
      <c r="C292" s="49"/>
      <c r="D292" s="50"/>
      <c r="E292" s="50"/>
      <c r="F292" s="50"/>
      <c r="G292" s="50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T292" s="2"/>
    </row>
    <row r="293" spans="1:20" x14ac:dyDescent="0.25">
      <c r="A293" s="2"/>
      <c r="C293" s="49"/>
      <c r="D293" s="50"/>
      <c r="E293" s="50"/>
      <c r="F293" s="50"/>
      <c r="G293" s="50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T293" s="2"/>
    </row>
    <row r="294" spans="1:20" x14ac:dyDescent="0.25">
      <c r="A294" s="2"/>
      <c r="C294" s="49"/>
      <c r="D294" s="50"/>
      <c r="E294" s="50"/>
      <c r="F294" s="50"/>
      <c r="G294" s="50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T294" s="2"/>
    </row>
    <row r="295" spans="1:20" x14ac:dyDescent="0.25">
      <c r="A295" s="2"/>
      <c r="C295" s="49"/>
      <c r="D295" s="50"/>
      <c r="E295" s="50"/>
      <c r="F295" s="50"/>
      <c r="G295" s="50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T295" s="2"/>
    </row>
    <row r="296" spans="1:20" x14ac:dyDescent="0.25">
      <c r="A296" s="2"/>
      <c r="C296" s="49"/>
      <c r="D296" s="50"/>
      <c r="E296" s="50"/>
      <c r="F296" s="50"/>
      <c r="G296" s="50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T296" s="2"/>
    </row>
    <row r="297" spans="1:20" x14ac:dyDescent="0.25">
      <c r="A297" s="2"/>
      <c r="C297" s="49"/>
      <c r="D297" s="50"/>
      <c r="E297" s="50"/>
      <c r="F297" s="50"/>
      <c r="G297" s="50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T297" s="2"/>
    </row>
    <row r="298" spans="1:20" x14ac:dyDescent="0.25">
      <c r="A298" s="2"/>
      <c r="C298" s="49"/>
      <c r="D298" s="50"/>
      <c r="E298" s="50"/>
      <c r="F298" s="50"/>
      <c r="G298" s="50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T298" s="2"/>
    </row>
    <row r="299" spans="1:20" x14ac:dyDescent="0.25">
      <c r="A299" s="2"/>
      <c r="C299" s="49"/>
      <c r="D299" s="50"/>
      <c r="E299" s="50"/>
      <c r="F299" s="50"/>
      <c r="G299" s="50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T299" s="2"/>
    </row>
    <row r="300" spans="1:20" x14ac:dyDescent="0.25">
      <c r="A300" s="2"/>
      <c r="C300" s="49"/>
      <c r="D300" s="50"/>
      <c r="E300" s="50"/>
      <c r="F300" s="50"/>
      <c r="G300" s="50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T300" s="2"/>
    </row>
    <row r="301" spans="1:20" x14ac:dyDescent="0.25">
      <c r="A301" s="2"/>
      <c r="C301" s="49"/>
      <c r="D301" s="50"/>
      <c r="E301" s="50"/>
      <c r="F301" s="50"/>
      <c r="G301" s="50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T301" s="2"/>
    </row>
    <row r="302" spans="1:20" x14ac:dyDescent="0.25">
      <c r="A302" s="2"/>
      <c r="C302" s="49"/>
      <c r="D302" s="50"/>
      <c r="E302" s="50"/>
      <c r="F302" s="50"/>
      <c r="G302" s="50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T302" s="2"/>
    </row>
    <row r="303" spans="1:20" x14ac:dyDescent="0.25">
      <c r="A303" s="2"/>
      <c r="C303" s="49"/>
      <c r="D303" s="50"/>
      <c r="E303" s="50"/>
      <c r="F303" s="50"/>
      <c r="G303" s="50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T303" s="2"/>
    </row>
    <row r="304" spans="1:20" x14ac:dyDescent="0.25">
      <c r="A304" s="2"/>
      <c r="C304" s="49"/>
      <c r="D304" s="50"/>
      <c r="E304" s="50"/>
      <c r="F304" s="50"/>
      <c r="G304" s="50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T304" s="2"/>
    </row>
    <row r="305" spans="1:20" x14ac:dyDescent="0.25">
      <c r="A305" s="2"/>
      <c r="C305" s="49"/>
      <c r="D305" s="50"/>
      <c r="E305" s="50"/>
      <c r="F305" s="50"/>
      <c r="G305" s="50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T305" s="2"/>
    </row>
    <row r="306" spans="1:20" x14ac:dyDescent="0.25">
      <c r="A306" s="2"/>
      <c r="C306" s="49"/>
      <c r="D306" s="50"/>
      <c r="E306" s="50"/>
      <c r="F306" s="50"/>
      <c r="G306" s="50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T306" s="2"/>
    </row>
    <row r="307" spans="1:20" x14ac:dyDescent="0.25">
      <c r="A307" s="2"/>
      <c r="C307" s="49"/>
      <c r="D307" s="50"/>
      <c r="E307" s="50"/>
      <c r="F307" s="50"/>
      <c r="G307" s="50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T307" s="2"/>
    </row>
    <row r="308" spans="1:20" x14ac:dyDescent="0.25">
      <c r="A308" s="2"/>
      <c r="C308" s="49"/>
      <c r="D308" s="50"/>
      <c r="E308" s="50"/>
      <c r="F308" s="50"/>
      <c r="G308" s="50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T308" s="2"/>
    </row>
    <row r="309" spans="1:20" x14ac:dyDescent="0.25">
      <c r="A309" s="2"/>
      <c r="C309" s="49"/>
      <c r="D309" s="50"/>
      <c r="E309" s="50"/>
      <c r="F309" s="50"/>
      <c r="G309" s="50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T309" s="2"/>
    </row>
    <row r="310" spans="1:20" x14ac:dyDescent="0.25">
      <c r="A310" s="2"/>
      <c r="C310" s="49"/>
      <c r="D310" s="50"/>
      <c r="E310" s="50"/>
      <c r="F310" s="50"/>
      <c r="G310" s="50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T310" s="2"/>
    </row>
    <row r="311" spans="1:20" x14ac:dyDescent="0.25">
      <c r="A311" s="2"/>
      <c r="C311" s="49"/>
      <c r="D311" s="50"/>
      <c r="E311" s="50"/>
      <c r="F311" s="50"/>
      <c r="G311" s="50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T311" s="2"/>
    </row>
    <row r="312" spans="1:20" x14ac:dyDescent="0.25">
      <c r="A312" s="2"/>
      <c r="C312" s="49"/>
      <c r="D312" s="50"/>
      <c r="E312" s="50"/>
      <c r="F312" s="50"/>
      <c r="G312" s="50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T312" s="2"/>
    </row>
    <row r="313" spans="1:20" x14ac:dyDescent="0.25">
      <c r="A313" s="2"/>
      <c r="C313" s="49"/>
      <c r="D313" s="50"/>
      <c r="E313" s="50"/>
      <c r="F313" s="50"/>
      <c r="G313" s="50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T313" s="2"/>
    </row>
    <row r="314" spans="1:20" x14ac:dyDescent="0.25">
      <c r="A314" s="2"/>
      <c r="C314" s="49"/>
      <c r="D314" s="50"/>
      <c r="E314" s="50"/>
      <c r="F314" s="50"/>
      <c r="G314" s="50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T314" s="2"/>
    </row>
    <row r="315" spans="1:20" x14ac:dyDescent="0.25">
      <c r="A315" s="2"/>
      <c r="C315" s="49"/>
      <c r="D315" s="50"/>
      <c r="E315" s="50"/>
      <c r="F315" s="50"/>
      <c r="G315" s="50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T315" s="2"/>
    </row>
    <row r="316" spans="1:20" x14ac:dyDescent="0.25">
      <c r="A316" s="2"/>
      <c r="C316" s="49"/>
      <c r="D316" s="50"/>
      <c r="E316" s="50"/>
      <c r="F316" s="50"/>
      <c r="G316" s="50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T316" s="2"/>
    </row>
    <row r="317" spans="1:20" x14ac:dyDescent="0.25">
      <c r="A317" s="2"/>
      <c r="C317" s="49"/>
      <c r="D317" s="50"/>
      <c r="E317" s="50"/>
      <c r="F317" s="50"/>
      <c r="G317" s="50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T317" s="2"/>
    </row>
    <row r="318" spans="1:20" x14ac:dyDescent="0.25">
      <c r="A318" s="2"/>
      <c r="C318" s="49"/>
      <c r="D318" s="50"/>
      <c r="E318" s="50"/>
      <c r="F318" s="50"/>
      <c r="G318" s="50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T318" s="2"/>
    </row>
    <row r="319" spans="1:20" x14ac:dyDescent="0.25">
      <c r="A319" s="2"/>
      <c r="C319" s="49"/>
      <c r="D319" s="50"/>
      <c r="E319" s="50"/>
      <c r="F319" s="50"/>
      <c r="G319" s="50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T319" s="2"/>
    </row>
    <row r="320" spans="1:20" x14ac:dyDescent="0.25">
      <c r="A320" s="2"/>
      <c r="C320" s="49"/>
      <c r="D320" s="50"/>
      <c r="E320" s="50"/>
      <c r="F320" s="50"/>
      <c r="G320" s="50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T320" s="2"/>
    </row>
    <row r="321" spans="1:20" x14ac:dyDescent="0.25">
      <c r="A321" s="2"/>
      <c r="C321" s="49"/>
      <c r="D321" s="50"/>
      <c r="E321" s="50"/>
      <c r="F321" s="50"/>
      <c r="G321" s="50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T321" s="2"/>
    </row>
    <row r="322" spans="1:20" x14ac:dyDescent="0.25">
      <c r="A322" s="2"/>
      <c r="C322" s="49"/>
      <c r="D322" s="50"/>
      <c r="E322" s="50"/>
      <c r="F322" s="50"/>
      <c r="G322" s="50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T322" s="2"/>
    </row>
    <row r="323" spans="1:20" x14ac:dyDescent="0.25">
      <c r="A323" s="2"/>
      <c r="C323" s="49"/>
      <c r="D323" s="50"/>
      <c r="E323" s="50"/>
      <c r="F323" s="50"/>
      <c r="G323" s="50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T323" s="2"/>
    </row>
    <row r="324" spans="1:20" x14ac:dyDescent="0.25">
      <c r="A324" s="2"/>
      <c r="C324" s="49"/>
      <c r="D324" s="50"/>
      <c r="E324" s="50"/>
      <c r="F324" s="50"/>
      <c r="G324" s="50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T324" s="2"/>
    </row>
    <row r="325" spans="1:20" x14ac:dyDescent="0.25">
      <c r="A325" s="2"/>
      <c r="C325" s="49"/>
      <c r="D325" s="50"/>
      <c r="E325" s="50"/>
      <c r="F325" s="50"/>
      <c r="G325" s="50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T325" s="2"/>
    </row>
    <row r="326" spans="1:20" x14ac:dyDescent="0.25">
      <c r="A326" s="2"/>
      <c r="C326" s="49"/>
      <c r="D326" s="50"/>
      <c r="E326" s="50"/>
      <c r="F326" s="50"/>
      <c r="G326" s="50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T326" s="2"/>
    </row>
    <row r="327" spans="1:20" x14ac:dyDescent="0.25">
      <c r="A327" s="2"/>
      <c r="C327" s="49"/>
      <c r="D327" s="50"/>
      <c r="E327" s="50"/>
      <c r="F327" s="50"/>
      <c r="G327" s="50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T327" s="2"/>
    </row>
    <row r="328" spans="1:20" x14ac:dyDescent="0.25">
      <c r="A328" s="2"/>
      <c r="C328" s="49"/>
      <c r="D328" s="50"/>
      <c r="E328" s="50"/>
      <c r="F328" s="50"/>
      <c r="G328" s="50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T328" s="2"/>
    </row>
    <row r="329" spans="1:20" x14ac:dyDescent="0.25">
      <c r="A329" s="2"/>
      <c r="C329" s="49"/>
      <c r="D329" s="50"/>
      <c r="E329" s="50"/>
      <c r="F329" s="50"/>
      <c r="G329" s="50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T329" s="2"/>
    </row>
    <row r="330" spans="1:20" x14ac:dyDescent="0.25">
      <c r="A330" s="2"/>
      <c r="C330" s="49"/>
      <c r="D330" s="50"/>
      <c r="E330" s="50"/>
      <c r="F330" s="50"/>
      <c r="G330" s="50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T330" s="2"/>
    </row>
    <row r="331" spans="1:20" x14ac:dyDescent="0.25">
      <c r="A331" s="2"/>
      <c r="C331" s="49"/>
      <c r="D331" s="50"/>
      <c r="E331" s="50"/>
      <c r="F331" s="50"/>
      <c r="G331" s="50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T331" s="2"/>
    </row>
    <row r="332" spans="1:20" x14ac:dyDescent="0.25">
      <c r="A332" s="2"/>
      <c r="C332" s="49"/>
      <c r="D332" s="50"/>
      <c r="E332" s="50"/>
      <c r="F332" s="50"/>
      <c r="G332" s="50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T332" s="2"/>
    </row>
    <row r="333" spans="1:20" x14ac:dyDescent="0.25">
      <c r="A333" s="2"/>
      <c r="C333" s="49"/>
      <c r="D333" s="50"/>
      <c r="E333" s="50"/>
      <c r="F333" s="50"/>
      <c r="G333" s="50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T333" s="2"/>
    </row>
    <row r="334" spans="1:20" x14ac:dyDescent="0.25">
      <c r="A334" s="2"/>
      <c r="C334" s="49"/>
      <c r="D334" s="50"/>
      <c r="E334" s="50"/>
      <c r="F334" s="50"/>
      <c r="G334" s="50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T334" s="2"/>
    </row>
    <row r="335" spans="1:20" x14ac:dyDescent="0.25">
      <c r="A335" s="2"/>
      <c r="C335" s="49"/>
      <c r="D335" s="50"/>
      <c r="E335" s="50"/>
      <c r="F335" s="50"/>
      <c r="G335" s="50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T335" s="2"/>
    </row>
    <row r="336" spans="1:20" x14ac:dyDescent="0.25">
      <c r="A336" s="2"/>
      <c r="C336" s="49"/>
      <c r="D336" s="50"/>
      <c r="E336" s="50"/>
      <c r="F336" s="50"/>
      <c r="G336" s="50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T336" s="2"/>
    </row>
    <row r="337" spans="1:20" x14ac:dyDescent="0.25">
      <c r="A337" s="2"/>
      <c r="C337" s="49"/>
      <c r="D337" s="50"/>
      <c r="E337" s="50"/>
      <c r="F337" s="50"/>
      <c r="G337" s="50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T337" s="2"/>
    </row>
    <row r="338" spans="1:20" x14ac:dyDescent="0.25">
      <c r="A338" s="2"/>
      <c r="C338" s="49"/>
      <c r="D338" s="50"/>
      <c r="E338" s="50"/>
      <c r="F338" s="50"/>
      <c r="G338" s="50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T338" s="2"/>
    </row>
    <row r="339" spans="1:20" x14ac:dyDescent="0.25">
      <c r="A339" s="2"/>
      <c r="C339" s="49"/>
      <c r="D339" s="50"/>
      <c r="E339" s="50"/>
      <c r="F339" s="50"/>
      <c r="G339" s="50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T339" s="2"/>
    </row>
    <row r="340" spans="1:20" x14ac:dyDescent="0.25">
      <c r="A340" s="2"/>
      <c r="C340" s="49"/>
      <c r="D340" s="50"/>
      <c r="E340" s="50"/>
      <c r="F340" s="50"/>
      <c r="G340" s="50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T340" s="2"/>
    </row>
    <row r="341" spans="1:20" x14ac:dyDescent="0.25">
      <c r="A341" s="2"/>
      <c r="C341" s="49"/>
      <c r="D341" s="50"/>
      <c r="E341" s="50"/>
      <c r="F341" s="50"/>
      <c r="G341" s="50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T341" s="2"/>
    </row>
    <row r="342" spans="1:20" x14ac:dyDescent="0.25">
      <c r="A342" s="2"/>
      <c r="C342" s="49"/>
      <c r="D342" s="50"/>
      <c r="E342" s="50"/>
      <c r="F342" s="50"/>
      <c r="G342" s="50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T342" s="2"/>
    </row>
    <row r="343" spans="1:20" x14ac:dyDescent="0.25">
      <c r="A343" s="2"/>
      <c r="C343" s="49"/>
      <c r="D343" s="50"/>
      <c r="E343" s="50"/>
      <c r="F343" s="50"/>
      <c r="G343" s="50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T343" s="2"/>
    </row>
    <row r="344" spans="1:20" x14ac:dyDescent="0.25">
      <c r="A344" s="2"/>
      <c r="C344" s="49"/>
      <c r="D344" s="50"/>
      <c r="E344" s="50"/>
      <c r="F344" s="50"/>
      <c r="G344" s="50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T344" s="2"/>
    </row>
    <row r="345" spans="1:20" x14ac:dyDescent="0.25">
      <c r="A345" s="2"/>
      <c r="C345" s="49"/>
      <c r="D345" s="50"/>
      <c r="E345" s="50"/>
      <c r="F345" s="50"/>
      <c r="G345" s="50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T345" s="2"/>
    </row>
    <row r="346" spans="1:20" x14ac:dyDescent="0.25">
      <c r="A346" s="2"/>
      <c r="C346" s="49"/>
      <c r="D346" s="50"/>
      <c r="E346" s="50"/>
      <c r="F346" s="50"/>
      <c r="G346" s="50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T346" s="2"/>
    </row>
    <row r="347" spans="1:20" x14ac:dyDescent="0.25">
      <c r="A347" s="2"/>
      <c r="C347" s="49"/>
      <c r="D347" s="50"/>
      <c r="E347" s="50"/>
      <c r="F347" s="50"/>
      <c r="G347" s="50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T347" s="2"/>
    </row>
    <row r="348" spans="1:20" x14ac:dyDescent="0.25">
      <c r="A348" s="2"/>
      <c r="C348" s="49"/>
      <c r="D348" s="50"/>
      <c r="E348" s="50"/>
      <c r="F348" s="50"/>
      <c r="G348" s="50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T348" s="2"/>
    </row>
    <row r="349" spans="1:20" x14ac:dyDescent="0.25">
      <c r="A349" s="2"/>
      <c r="C349" s="49"/>
      <c r="D349" s="50"/>
      <c r="E349" s="50"/>
      <c r="F349" s="50"/>
      <c r="G349" s="50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T349" s="2"/>
    </row>
    <row r="350" spans="1:20" x14ac:dyDescent="0.25">
      <c r="A350" s="2"/>
      <c r="C350" s="49"/>
      <c r="D350" s="50"/>
      <c r="E350" s="50"/>
      <c r="F350" s="50"/>
      <c r="G350" s="50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T350" s="2"/>
    </row>
    <row r="351" spans="1:20" x14ac:dyDescent="0.25">
      <c r="A351" s="2"/>
      <c r="C351" s="49"/>
      <c r="D351" s="50"/>
      <c r="E351" s="50"/>
      <c r="F351" s="50"/>
      <c r="G351" s="50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T351" s="2"/>
    </row>
    <row r="352" spans="1:20" x14ac:dyDescent="0.25">
      <c r="A352" s="2"/>
      <c r="C352" s="49"/>
      <c r="D352" s="50"/>
      <c r="E352" s="50"/>
      <c r="F352" s="50"/>
      <c r="G352" s="50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T352" s="2"/>
    </row>
    <row r="353" spans="1:20" x14ac:dyDescent="0.25">
      <c r="A353" s="2"/>
      <c r="C353" s="49"/>
      <c r="D353" s="50"/>
      <c r="E353" s="50"/>
      <c r="F353" s="50"/>
      <c r="G353" s="50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T353" s="2"/>
    </row>
    <row r="354" spans="1:20" x14ac:dyDescent="0.25">
      <c r="A354" s="2"/>
      <c r="C354" s="49"/>
      <c r="D354" s="50"/>
      <c r="E354" s="50"/>
      <c r="F354" s="50"/>
      <c r="G354" s="50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T354" s="2"/>
    </row>
    <row r="355" spans="1:20" x14ac:dyDescent="0.25">
      <c r="A355" s="2"/>
      <c r="C355" s="49"/>
      <c r="D355" s="50"/>
      <c r="E355" s="50"/>
      <c r="F355" s="50"/>
      <c r="G355" s="50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T355" s="2"/>
    </row>
    <row r="356" spans="1:20" x14ac:dyDescent="0.25">
      <c r="A356" s="2"/>
      <c r="C356" s="49"/>
      <c r="D356" s="50"/>
      <c r="E356" s="50"/>
      <c r="F356" s="50"/>
      <c r="G356" s="50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T356" s="2"/>
    </row>
    <row r="357" spans="1:20" x14ac:dyDescent="0.25">
      <c r="A357" s="2"/>
      <c r="C357" s="49"/>
      <c r="D357" s="50"/>
      <c r="E357" s="50"/>
      <c r="F357" s="50"/>
      <c r="G357" s="50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T357" s="2"/>
    </row>
    <row r="358" spans="1:20" x14ac:dyDescent="0.25">
      <c r="A358" s="2"/>
      <c r="C358" s="49"/>
      <c r="D358" s="50"/>
      <c r="E358" s="50"/>
      <c r="F358" s="50"/>
      <c r="G358" s="50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T358" s="2"/>
    </row>
    <row r="359" spans="1:20" x14ac:dyDescent="0.25">
      <c r="A359" s="2"/>
      <c r="C359" s="49"/>
      <c r="D359" s="50"/>
      <c r="E359" s="50"/>
      <c r="F359" s="50"/>
      <c r="G359" s="50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T359" s="2"/>
    </row>
    <row r="360" spans="1:20" x14ac:dyDescent="0.25">
      <c r="A360" s="2"/>
      <c r="C360" s="49"/>
      <c r="D360" s="50"/>
      <c r="E360" s="50"/>
      <c r="F360" s="50"/>
      <c r="G360" s="50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T360" s="2"/>
    </row>
    <row r="361" spans="1:20" x14ac:dyDescent="0.25">
      <c r="A361" s="2"/>
      <c r="C361" s="49"/>
      <c r="D361" s="50"/>
      <c r="E361" s="50"/>
      <c r="F361" s="50"/>
      <c r="G361" s="50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T361" s="2"/>
    </row>
    <row r="362" spans="1:20" x14ac:dyDescent="0.25">
      <c r="A362" s="2"/>
      <c r="C362" s="49"/>
      <c r="D362" s="50"/>
      <c r="E362" s="50"/>
      <c r="F362" s="50"/>
      <c r="G362" s="50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T362" s="2"/>
    </row>
    <row r="363" spans="1:20" x14ac:dyDescent="0.25">
      <c r="A363" s="2"/>
      <c r="C363" s="49"/>
      <c r="D363" s="50"/>
      <c r="E363" s="50"/>
      <c r="F363" s="50"/>
      <c r="G363" s="50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T363" s="2"/>
    </row>
    <row r="364" spans="1:20" x14ac:dyDescent="0.25">
      <c r="A364" s="2"/>
      <c r="C364" s="49"/>
      <c r="D364" s="50"/>
      <c r="E364" s="50"/>
      <c r="F364" s="50"/>
      <c r="G364" s="50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T364" s="2"/>
    </row>
    <row r="365" spans="1:20" x14ac:dyDescent="0.25">
      <c r="A365" s="2"/>
      <c r="C365" s="49"/>
      <c r="D365" s="50"/>
      <c r="E365" s="50"/>
      <c r="F365" s="50"/>
      <c r="G365" s="50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T365" s="2"/>
    </row>
    <row r="366" spans="1:20" x14ac:dyDescent="0.25">
      <c r="A366" s="2"/>
      <c r="C366" s="49"/>
      <c r="D366" s="50"/>
      <c r="E366" s="50"/>
      <c r="F366" s="50"/>
      <c r="G366" s="50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T366" s="2"/>
    </row>
    <row r="367" spans="1:20" x14ac:dyDescent="0.25">
      <c r="A367" s="2"/>
      <c r="C367" s="49"/>
      <c r="D367" s="50"/>
      <c r="E367" s="50"/>
      <c r="F367" s="50"/>
      <c r="G367" s="50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T367" s="2"/>
    </row>
    <row r="368" spans="1:20" x14ac:dyDescent="0.25">
      <c r="A368" s="2"/>
      <c r="C368" s="49"/>
      <c r="D368" s="50"/>
      <c r="E368" s="50"/>
      <c r="F368" s="50"/>
      <c r="G368" s="50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T368" s="2"/>
    </row>
    <row r="369" spans="1:20" x14ac:dyDescent="0.25">
      <c r="A369" s="2"/>
      <c r="C369" s="49"/>
      <c r="D369" s="50"/>
      <c r="E369" s="50"/>
      <c r="F369" s="50"/>
      <c r="G369" s="50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T369" s="2"/>
    </row>
    <row r="370" spans="1:20" x14ac:dyDescent="0.25">
      <c r="A370" s="2"/>
      <c r="C370" s="49"/>
      <c r="D370" s="50"/>
      <c r="E370" s="50"/>
      <c r="F370" s="50"/>
      <c r="G370" s="50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T370" s="2"/>
    </row>
    <row r="371" spans="1:20" x14ac:dyDescent="0.25">
      <c r="A371" s="2"/>
      <c r="C371" s="49"/>
      <c r="D371" s="50"/>
      <c r="E371" s="50"/>
      <c r="F371" s="50"/>
      <c r="G371" s="50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T371" s="2"/>
    </row>
    <row r="372" spans="1:20" x14ac:dyDescent="0.25">
      <c r="A372" s="2"/>
      <c r="C372" s="49"/>
      <c r="D372" s="50"/>
      <c r="E372" s="50"/>
      <c r="F372" s="50"/>
      <c r="G372" s="50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T372" s="2"/>
    </row>
    <row r="373" spans="1:20" x14ac:dyDescent="0.25">
      <c r="A373" s="2"/>
      <c r="C373" s="49"/>
      <c r="D373" s="50"/>
      <c r="E373" s="50"/>
      <c r="F373" s="50"/>
      <c r="G373" s="50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T373" s="2"/>
    </row>
    <row r="374" spans="1:20" x14ac:dyDescent="0.25">
      <c r="A374" s="2"/>
      <c r="C374" s="49"/>
      <c r="D374" s="50"/>
      <c r="E374" s="50"/>
      <c r="F374" s="50"/>
      <c r="G374" s="50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T374" s="2"/>
    </row>
    <row r="375" spans="1:20" x14ac:dyDescent="0.25">
      <c r="A375" s="2"/>
      <c r="C375" s="49"/>
      <c r="D375" s="50"/>
      <c r="E375" s="50"/>
      <c r="F375" s="50"/>
      <c r="G375" s="50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T375" s="2"/>
    </row>
    <row r="376" spans="1:20" x14ac:dyDescent="0.25">
      <c r="A376" s="2"/>
      <c r="C376" s="49"/>
      <c r="D376" s="50"/>
      <c r="E376" s="50"/>
      <c r="F376" s="50"/>
      <c r="G376" s="50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T376" s="2"/>
    </row>
    <row r="377" spans="1:20" x14ac:dyDescent="0.25">
      <c r="A377" s="2"/>
      <c r="C377" s="49"/>
      <c r="D377" s="50"/>
      <c r="E377" s="50"/>
      <c r="F377" s="50"/>
      <c r="G377" s="50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T377" s="2"/>
    </row>
    <row r="378" spans="1:20" x14ac:dyDescent="0.25">
      <c r="A378" s="2"/>
      <c r="C378" s="49"/>
      <c r="D378" s="50"/>
      <c r="E378" s="50"/>
      <c r="F378" s="50"/>
      <c r="G378" s="50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T378" s="2"/>
    </row>
    <row r="379" spans="1:20" x14ac:dyDescent="0.25">
      <c r="A379" s="2"/>
      <c r="C379" s="49"/>
      <c r="D379" s="50"/>
      <c r="E379" s="50"/>
      <c r="F379" s="50"/>
      <c r="G379" s="50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T379" s="2"/>
    </row>
    <row r="380" spans="1:20" x14ac:dyDescent="0.25">
      <c r="A380" s="2"/>
      <c r="C380" s="49"/>
      <c r="D380" s="50"/>
      <c r="E380" s="50"/>
      <c r="F380" s="50"/>
      <c r="G380" s="50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T380" s="2"/>
    </row>
    <row r="381" spans="1:20" x14ac:dyDescent="0.25">
      <c r="A381" s="2"/>
      <c r="C381" s="49"/>
      <c r="D381" s="50"/>
      <c r="E381" s="50"/>
      <c r="F381" s="50"/>
      <c r="G381" s="50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T381" s="2"/>
    </row>
    <row r="382" spans="1:20" x14ac:dyDescent="0.25">
      <c r="A382" s="2"/>
      <c r="C382" s="49"/>
      <c r="D382" s="50"/>
      <c r="E382" s="50"/>
      <c r="F382" s="50"/>
      <c r="G382" s="50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T382" s="2"/>
    </row>
    <row r="383" spans="1:20" x14ac:dyDescent="0.25">
      <c r="A383" s="2"/>
      <c r="C383" s="49"/>
      <c r="D383" s="50"/>
      <c r="E383" s="50"/>
      <c r="F383" s="50"/>
      <c r="G383" s="50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T383" s="2"/>
    </row>
    <row r="384" spans="1:20" x14ac:dyDescent="0.25">
      <c r="A384" s="2"/>
      <c r="C384" s="49"/>
      <c r="D384" s="50"/>
      <c r="E384" s="50"/>
      <c r="F384" s="50"/>
      <c r="G384" s="50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T384" s="2"/>
    </row>
    <row r="385" spans="1:20" x14ac:dyDescent="0.25">
      <c r="A385" s="2"/>
      <c r="C385" s="49"/>
      <c r="D385" s="50"/>
      <c r="E385" s="50"/>
      <c r="F385" s="50"/>
      <c r="G385" s="50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T385" s="2"/>
    </row>
    <row r="386" spans="1:20" x14ac:dyDescent="0.25">
      <c r="A386" s="2"/>
      <c r="C386" s="49"/>
      <c r="D386" s="50"/>
      <c r="E386" s="50"/>
      <c r="F386" s="50"/>
      <c r="G386" s="50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T386" s="2"/>
    </row>
    <row r="387" spans="1:20" x14ac:dyDescent="0.25">
      <c r="A387" s="2"/>
      <c r="C387" s="49"/>
      <c r="D387" s="50"/>
      <c r="E387" s="50"/>
      <c r="F387" s="50"/>
      <c r="G387" s="50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T387" s="2"/>
    </row>
    <row r="388" spans="1:20" x14ac:dyDescent="0.25">
      <c r="A388" s="2"/>
      <c r="C388" s="49"/>
      <c r="D388" s="50"/>
      <c r="E388" s="50"/>
      <c r="F388" s="50"/>
      <c r="G388" s="50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T388" s="2"/>
    </row>
    <row r="389" spans="1:20" x14ac:dyDescent="0.25">
      <c r="A389" s="2"/>
      <c r="C389" s="49"/>
      <c r="D389" s="50"/>
      <c r="E389" s="50"/>
      <c r="F389" s="50"/>
      <c r="G389" s="50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T389" s="2"/>
    </row>
    <row r="390" spans="1:20" x14ac:dyDescent="0.25">
      <c r="A390" s="2"/>
      <c r="C390" s="49"/>
      <c r="D390" s="50"/>
      <c r="E390" s="50"/>
      <c r="F390" s="50"/>
      <c r="G390" s="50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T390" s="2"/>
    </row>
    <row r="391" spans="1:20" x14ac:dyDescent="0.25">
      <c r="A391" s="2"/>
      <c r="C391" s="49"/>
      <c r="D391" s="50"/>
      <c r="E391" s="50"/>
      <c r="F391" s="50"/>
      <c r="G391" s="50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T391" s="2"/>
    </row>
    <row r="392" spans="1:20" x14ac:dyDescent="0.25">
      <c r="A392" s="2"/>
      <c r="C392" s="49"/>
      <c r="D392" s="50"/>
      <c r="E392" s="50"/>
      <c r="F392" s="50"/>
      <c r="G392" s="50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T392" s="2"/>
    </row>
    <row r="393" spans="1:20" x14ac:dyDescent="0.25">
      <c r="A393" s="2"/>
      <c r="C393" s="49"/>
      <c r="D393" s="50"/>
      <c r="E393" s="50"/>
      <c r="F393" s="50"/>
      <c r="G393" s="50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T393" s="2"/>
    </row>
    <row r="394" spans="1:20" x14ac:dyDescent="0.25">
      <c r="A394" s="2"/>
      <c r="C394" s="49"/>
      <c r="D394" s="50"/>
      <c r="E394" s="50"/>
      <c r="F394" s="50"/>
      <c r="G394" s="50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T394" s="2"/>
    </row>
    <row r="395" spans="1:20" x14ac:dyDescent="0.25">
      <c r="A395" s="2"/>
      <c r="C395" s="49"/>
      <c r="D395" s="50"/>
      <c r="E395" s="50"/>
      <c r="F395" s="50"/>
      <c r="G395" s="50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T395" s="2"/>
    </row>
    <row r="396" spans="1:20" x14ac:dyDescent="0.25">
      <c r="A396" s="2"/>
      <c r="C396" s="49"/>
      <c r="D396" s="50"/>
      <c r="E396" s="50"/>
      <c r="F396" s="50"/>
      <c r="G396" s="50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T396" s="2"/>
    </row>
    <row r="397" spans="1:20" x14ac:dyDescent="0.25">
      <c r="A397" s="2"/>
      <c r="C397" s="49"/>
      <c r="D397" s="50"/>
      <c r="E397" s="50"/>
      <c r="F397" s="50"/>
      <c r="G397" s="50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T397" s="2"/>
    </row>
    <row r="398" spans="1:20" x14ac:dyDescent="0.25">
      <c r="A398" s="2"/>
      <c r="C398" s="49"/>
      <c r="D398" s="50"/>
      <c r="E398" s="50"/>
      <c r="F398" s="50"/>
      <c r="G398" s="50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T398" s="2"/>
    </row>
    <row r="399" spans="1:20" x14ac:dyDescent="0.25">
      <c r="A399" s="2"/>
      <c r="C399" s="49"/>
      <c r="D399" s="50"/>
      <c r="E399" s="50"/>
      <c r="F399" s="50"/>
      <c r="G399" s="50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T399" s="2"/>
    </row>
    <row r="400" spans="1:20" x14ac:dyDescent="0.25">
      <c r="A400" s="2"/>
      <c r="C400" s="49"/>
      <c r="D400" s="50"/>
      <c r="E400" s="50"/>
      <c r="F400" s="50"/>
      <c r="G400" s="50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T400" s="2"/>
    </row>
    <row r="401" spans="1:20" x14ac:dyDescent="0.25">
      <c r="A401" s="2"/>
      <c r="C401" s="49"/>
      <c r="D401" s="50"/>
      <c r="E401" s="50"/>
      <c r="F401" s="50"/>
      <c r="G401" s="50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T401" s="2"/>
    </row>
    <row r="402" spans="1:20" x14ac:dyDescent="0.25">
      <c r="A402" s="2"/>
      <c r="C402" s="49"/>
      <c r="D402" s="50"/>
      <c r="E402" s="50"/>
      <c r="F402" s="50"/>
      <c r="G402" s="50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T402" s="2"/>
    </row>
    <row r="403" spans="1:20" x14ac:dyDescent="0.25">
      <c r="A403" s="2"/>
      <c r="C403" s="49"/>
      <c r="D403" s="50"/>
      <c r="E403" s="50"/>
      <c r="F403" s="50"/>
      <c r="G403" s="50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T403" s="2"/>
    </row>
    <row r="404" spans="1:20" x14ac:dyDescent="0.25">
      <c r="A404" s="2"/>
      <c r="C404" s="49"/>
      <c r="D404" s="50"/>
      <c r="E404" s="50"/>
      <c r="F404" s="50"/>
      <c r="G404" s="50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T404" s="2"/>
    </row>
    <row r="405" spans="1:20" x14ac:dyDescent="0.25">
      <c r="A405" s="2"/>
      <c r="C405" s="49"/>
      <c r="D405" s="50"/>
      <c r="E405" s="50"/>
      <c r="F405" s="50"/>
      <c r="G405" s="50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T405" s="2"/>
    </row>
    <row r="406" spans="1:20" x14ac:dyDescent="0.25">
      <c r="A406" s="2"/>
      <c r="C406" s="49"/>
      <c r="D406" s="50"/>
      <c r="E406" s="50"/>
      <c r="F406" s="50"/>
      <c r="G406" s="50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T406" s="2"/>
    </row>
    <row r="407" spans="1:20" x14ac:dyDescent="0.25">
      <c r="A407" s="2"/>
      <c r="C407" s="49"/>
      <c r="D407" s="50"/>
      <c r="E407" s="50"/>
      <c r="F407" s="50"/>
      <c r="G407" s="50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T407" s="2"/>
    </row>
    <row r="408" spans="1:20" x14ac:dyDescent="0.25">
      <c r="A408" s="2"/>
      <c r="C408" s="49"/>
      <c r="D408" s="50"/>
      <c r="E408" s="50"/>
      <c r="F408" s="50"/>
      <c r="G408" s="50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T408" s="2"/>
    </row>
    <row r="409" spans="1:20" x14ac:dyDescent="0.25">
      <c r="A409" s="2"/>
      <c r="C409" s="49"/>
      <c r="D409" s="50"/>
      <c r="E409" s="50"/>
      <c r="F409" s="50"/>
      <c r="G409" s="50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T409" s="2"/>
    </row>
    <row r="410" spans="1:20" x14ac:dyDescent="0.25">
      <c r="A410" s="2"/>
      <c r="C410" s="49"/>
      <c r="D410" s="50"/>
      <c r="E410" s="50"/>
      <c r="F410" s="50"/>
      <c r="G410" s="50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T410" s="2"/>
    </row>
    <row r="411" spans="1:20" x14ac:dyDescent="0.25">
      <c r="A411" s="2"/>
      <c r="C411" s="49"/>
      <c r="D411" s="50"/>
      <c r="E411" s="50"/>
      <c r="F411" s="50"/>
      <c r="G411" s="50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T411" s="2"/>
    </row>
    <row r="412" spans="1:20" x14ac:dyDescent="0.25">
      <c r="A412" s="2"/>
      <c r="C412" s="49"/>
      <c r="D412" s="50"/>
      <c r="E412" s="50"/>
      <c r="F412" s="50"/>
      <c r="G412" s="50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T412" s="2"/>
    </row>
    <row r="413" spans="1:20" x14ac:dyDescent="0.25">
      <c r="A413" s="2"/>
      <c r="C413" s="49"/>
      <c r="D413" s="50"/>
      <c r="E413" s="50"/>
      <c r="F413" s="50"/>
      <c r="G413" s="50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T413" s="2"/>
    </row>
    <row r="414" spans="1:20" x14ac:dyDescent="0.25">
      <c r="A414" s="2"/>
      <c r="C414" s="49"/>
      <c r="D414" s="50"/>
      <c r="E414" s="50"/>
      <c r="F414" s="50"/>
      <c r="G414" s="50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T414" s="2"/>
    </row>
    <row r="415" spans="1:20" x14ac:dyDescent="0.25">
      <c r="A415" s="2"/>
      <c r="C415" s="49"/>
      <c r="D415" s="50"/>
      <c r="E415" s="50"/>
      <c r="F415" s="50"/>
      <c r="G415" s="50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T415" s="2"/>
    </row>
    <row r="416" spans="1:20" x14ac:dyDescent="0.25">
      <c r="A416" s="2"/>
      <c r="C416" s="49"/>
      <c r="D416" s="50"/>
      <c r="E416" s="50"/>
      <c r="F416" s="50"/>
      <c r="G416" s="50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T416" s="2"/>
    </row>
    <row r="417" spans="1:20" x14ac:dyDescent="0.25">
      <c r="A417" s="2"/>
      <c r="C417" s="49"/>
      <c r="D417" s="50"/>
      <c r="E417" s="50"/>
      <c r="F417" s="50"/>
      <c r="G417" s="50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T417" s="2"/>
    </row>
    <row r="418" spans="1:20" x14ac:dyDescent="0.25">
      <c r="A418" s="2"/>
      <c r="C418" s="49"/>
      <c r="D418" s="50"/>
      <c r="E418" s="50"/>
      <c r="F418" s="50"/>
      <c r="G418" s="50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T418" s="2"/>
    </row>
    <row r="419" spans="1:20" x14ac:dyDescent="0.25">
      <c r="A419" s="2"/>
      <c r="C419" s="49"/>
      <c r="D419" s="50"/>
      <c r="E419" s="50"/>
      <c r="F419" s="50"/>
      <c r="G419" s="50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T419" s="2"/>
    </row>
    <row r="420" spans="1:20" x14ac:dyDescent="0.25">
      <c r="A420" s="2"/>
      <c r="C420" s="49"/>
      <c r="D420" s="50"/>
      <c r="E420" s="50"/>
      <c r="F420" s="50"/>
      <c r="G420" s="50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T420" s="2"/>
    </row>
    <row r="421" spans="1:20" x14ac:dyDescent="0.25">
      <c r="A421" s="2"/>
      <c r="C421" s="49"/>
      <c r="D421" s="50"/>
      <c r="E421" s="50"/>
      <c r="F421" s="50"/>
      <c r="G421" s="50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T421" s="2"/>
    </row>
    <row r="422" spans="1:20" x14ac:dyDescent="0.25">
      <c r="A422" s="2"/>
      <c r="C422" s="49"/>
      <c r="D422" s="50"/>
      <c r="E422" s="50"/>
      <c r="F422" s="50"/>
      <c r="G422" s="50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T422" s="2"/>
    </row>
    <row r="423" spans="1:20" x14ac:dyDescent="0.25">
      <c r="A423" s="2"/>
      <c r="C423" s="49"/>
      <c r="D423" s="50"/>
      <c r="E423" s="50"/>
      <c r="F423" s="50"/>
      <c r="G423" s="50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T423" s="2"/>
    </row>
    <row r="424" spans="1:20" x14ac:dyDescent="0.25">
      <c r="A424" s="2"/>
      <c r="C424" s="49"/>
      <c r="D424" s="50"/>
      <c r="E424" s="50"/>
      <c r="F424" s="50"/>
      <c r="G424" s="50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T424" s="2"/>
    </row>
    <row r="425" spans="1:20" x14ac:dyDescent="0.25">
      <c r="A425" s="2"/>
      <c r="C425" s="49"/>
      <c r="D425" s="50"/>
      <c r="E425" s="50"/>
      <c r="F425" s="50"/>
      <c r="G425" s="50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T425" s="2"/>
    </row>
    <row r="426" spans="1:20" x14ac:dyDescent="0.25">
      <c r="A426" s="2"/>
      <c r="C426" s="49"/>
      <c r="D426" s="50"/>
      <c r="E426" s="50"/>
      <c r="F426" s="50"/>
      <c r="G426" s="50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T426" s="2"/>
    </row>
    <row r="427" spans="1:20" x14ac:dyDescent="0.25">
      <c r="A427" s="2"/>
      <c r="C427" s="49"/>
      <c r="D427" s="50"/>
      <c r="E427" s="50"/>
      <c r="F427" s="50"/>
      <c r="G427" s="50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T427" s="2"/>
    </row>
    <row r="428" spans="1:20" x14ac:dyDescent="0.25">
      <c r="A428" s="2"/>
      <c r="C428" s="49"/>
      <c r="D428" s="50"/>
      <c r="E428" s="50"/>
      <c r="F428" s="50"/>
      <c r="G428" s="50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T428" s="2"/>
    </row>
    <row r="429" spans="1:20" x14ac:dyDescent="0.25">
      <c r="A429" s="2"/>
      <c r="C429" s="49"/>
      <c r="D429" s="50"/>
      <c r="E429" s="50"/>
      <c r="F429" s="50"/>
      <c r="G429" s="50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T429" s="2"/>
    </row>
    <row r="430" spans="1:20" x14ac:dyDescent="0.25">
      <c r="A430" s="2"/>
      <c r="C430" s="49"/>
      <c r="D430" s="50"/>
      <c r="E430" s="50"/>
      <c r="F430" s="50"/>
      <c r="G430" s="50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T430" s="2"/>
    </row>
    <row r="431" spans="1:20" x14ac:dyDescent="0.25">
      <c r="A431" s="2"/>
      <c r="C431" s="49"/>
      <c r="D431" s="50"/>
      <c r="E431" s="50"/>
      <c r="F431" s="50"/>
      <c r="G431" s="50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T431" s="2"/>
    </row>
    <row r="432" spans="1:20" x14ac:dyDescent="0.25">
      <c r="A432" s="2"/>
      <c r="C432" s="49"/>
      <c r="D432" s="50"/>
      <c r="E432" s="50"/>
      <c r="F432" s="50"/>
      <c r="G432" s="50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T432" s="2"/>
    </row>
    <row r="433" spans="1:20" x14ac:dyDescent="0.25">
      <c r="A433" s="2"/>
      <c r="C433" s="49"/>
      <c r="D433" s="50"/>
      <c r="E433" s="50"/>
      <c r="F433" s="50"/>
      <c r="G433" s="50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T433" s="2"/>
    </row>
    <row r="434" spans="1:20" x14ac:dyDescent="0.25">
      <c r="A434" s="2"/>
      <c r="C434" s="49"/>
      <c r="D434" s="50"/>
      <c r="E434" s="50"/>
      <c r="F434" s="50"/>
      <c r="G434" s="50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T434" s="2"/>
    </row>
    <row r="435" spans="1:20" x14ac:dyDescent="0.25">
      <c r="A435" s="2"/>
      <c r="C435" s="49"/>
      <c r="D435" s="50"/>
      <c r="E435" s="50"/>
      <c r="F435" s="50"/>
      <c r="G435" s="50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T435" s="2"/>
    </row>
    <row r="436" spans="1:20" x14ac:dyDescent="0.25">
      <c r="A436" s="2"/>
      <c r="C436" s="49"/>
      <c r="D436" s="50"/>
      <c r="E436" s="50"/>
      <c r="F436" s="50"/>
      <c r="G436" s="50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T436" s="2"/>
    </row>
    <row r="437" spans="1:20" x14ac:dyDescent="0.25">
      <c r="A437" s="2"/>
      <c r="C437" s="49"/>
      <c r="D437" s="50"/>
      <c r="E437" s="50"/>
      <c r="F437" s="50"/>
      <c r="G437" s="50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T437" s="2"/>
    </row>
    <row r="438" spans="1:20" x14ac:dyDescent="0.25">
      <c r="A438" s="2"/>
      <c r="C438" s="49"/>
      <c r="D438" s="50"/>
      <c r="E438" s="50"/>
      <c r="F438" s="50"/>
      <c r="G438" s="50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T438" s="2"/>
    </row>
    <row r="439" spans="1:20" x14ac:dyDescent="0.25">
      <c r="A439" s="2"/>
      <c r="C439" s="49"/>
      <c r="D439" s="50"/>
      <c r="E439" s="50"/>
      <c r="F439" s="50"/>
      <c r="G439" s="50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T439" s="2"/>
    </row>
    <row r="440" spans="1:20" x14ac:dyDescent="0.25">
      <c r="A440" s="2"/>
      <c r="C440" s="49"/>
      <c r="D440" s="50"/>
      <c r="E440" s="50"/>
      <c r="F440" s="50"/>
      <c r="G440" s="50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T440" s="2"/>
    </row>
    <row r="441" spans="1:20" x14ac:dyDescent="0.25">
      <c r="A441" s="2"/>
      <c r="C441" s="49"/>
      <c r="D441" s="50"/>
      <c r="E441" s="50"/>
      <c r="F441" s="50"/>
      <c r="G441" s="50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T441" s="2"/>
    </row>
    <row r="442" spans="1:20" x14ac:dyDescent="0.25">
      <c r="A442" s="2"/>
      <c r="C442" s="49"/>
      <c r="D442" s="50"/>
      <c r="E442" s="50"/>
      <c r="F442" s="50"/>
      <c r="G442" s="50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T442" s="2"/>
    </row>
    <row r="443" spans="1:20" x14ac:dyDescent="0.25">
      <c r="A443" s="2"/>
      <c r="C443" s="49"/>
      <c r="D443" s="50"/>
      <c r="E443" s="50"/>
      <c r="F443" s="50"/>
      <c r="G443" s="50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T443" s="2"/>
    </row>
    <row r="444" spans="1:20" x14ac:dyDescent="0.25">
      <c r="A444" s="2"/>
      <c r="C444" s="49"/>
      <c r="D444" s="50"/>
      <c r="E444" s="50"/>
      <c r="F444" s="50"/>
      <c r="G444" s="50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T444" s="2"/>
    </row>
    <row r="445" spans="1:20" x14ac:dyDescent="0.25">
      <c r="A445" s="2"/>
      <c r="C445" s="49"/>
      <c r="D445" s="50"/>
      <c r="E445" s="50"/>
      <c r="F445" s="50"/>
      <c r="G445" s="50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T445" s="2"/>
    </row>
    <row r="446" spans="1:20" x14ac:dyDescent="0.25">
      <c r="A446" s="2"/>
      <c r="C446" s="49"/>
      <c r="D446" s="50"/>
      <c r="E446" s="50"/>
      <c r="F446" s="50"/>
      <c r="G446" s="50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T446" s="2"/>
    </row>
    <row r="447" spans="1:20" x14ac:dyDescent="0.25">
      <c r="A447" s="2"/>
      <c r="C447" s="49"/>
      <c r="D447" s="50"/>
      <c r="E447" s="50"/>
      <c r="F447" s="50"/>
      <c r="G447" s="50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T447" s="2"/>
    </row>
    <row r="448" spans="1:20" x14ac:dyDescent="0.25">
      <c r="A448" s="2"/>
      <c r="C448" s="49"/>
      <c r="D448" s="50"/>
      <c r="E448" s="50"/>
      <c r="F448" s="50"/>
      <c r="G448" s="50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T448" s="2"/>
    </row>
    <row r="449" spans="1:20" x14ac:dyDescent="0.25">
      <c r="A449" s="2"/>
      <c r="C449" s="49"/>
      <c r="D449" s="50"/>
      <c r="E449" s="50"/>
      <c r="F449" s="50"/>
      <c r="G449" s="50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T449" s="2"/>
    </row>
    <row r="450" spans="1:20" x14ac:dyDescent="0.25">
      <c r="A450" s="2"/>
      <c r="C450" s="49"/>
      <c r="D450" s="50"/>
      <c r="E450" s="50"/>
      <c r="F450" s="50"/>
      <c r="G450" s="50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T450" s="2"/>
    </row>
    <row r="451" spans="1:20" x14ac:dyDescent="0.25">
      <c r="A451" s="2"/>
      <c r="C451" s="49"/>
      <c r="D451" s="50"/>
      <c r="E451" s="50"/>
      <c r="F451" s="50"/>
      <c r="G451" s="50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T451" s="2"/>
    </row>
    <row r="452" spans="1:20" x14ac:dyDescent="0.25">
      <c r="A452" s="2"/>
      <c r="C452" s="49"/>
      <c r="D452" s="50"/>
      <c r="E452" s="50"/>
      <c r="F452" s="50"/>
      <c r="G452" s="50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T452" s="2"/>
    </row>
    <row r="453" spans="1:20" x14ac:dyDescent="0.25">
      <c r="A453" s="2"/>
      <c r="C453" s="49"/>
      <c r="D453" s="50"/>
      <c r="E453" s="50"/>
      <c r="F453" s="50"/>
      <c r="G453" s="50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T453" s="2"/>
    </row>
    <row r="454" spans="1:20" x14ac:dyDescent="0.25">
      <c r="A454" s="2"/>
      <c r="C454" s="49"/>
      <c r="D454" s="50"/>
      <c r="E454" s="50"/>
      <c r="F454" s="50"/>
      <c r="G454" s="50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T454" s="2"/>
    </row>
    <row r="455" spans="1:20" x14ac:dyDescent="0.25">
      <c r="A455" s="2"/>
      <c r="C455" s="49"/>
      <c r="D455" s="50"/>
      <c r="E455" s="50"/>
      <c r="F455" s="50"/>
      <c r="G455" s="50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T455" s="2"/>
    </row>
    <row r="456" spans="1:20" x14ac:dyDescent="0.25">
      <c r="A456" s="2"/>
      <c r="C456" s="49"/>
      <c r="D456" s="50"/>
      <c r="E456" s="50"/>
      <c r="F456" s="50"/>
      <c r="G456" s="50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T456" s="2"/>
    </row>
    <row r="457" spans="1:20" x14ac:dyDescent="0.25">
      <c r="A457" s="2"/>
      <c r="C457" s="49"/>
      <c r="D457" s="50"/>
      <c r="E457" s="50"/>
      <c r="F457" s="50"/>
      <c r="G457" s="50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T457" s="2"/>
    </row>
    <row r="458" spans="1:20" x14ac:dyDescent="0.25">
      <c r="A458" s="2"/>
      <c r="C458" s="49"/>
      <c r="D458" s="50"/>
      <c r="E458" s="50"/>
      <c r="F458" s="50"/>
      <c r="G458" s="50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T458" s="2"/>
    </row>
    <row r="459" spans="1:20" x14ac:dyDescent="0.25">
      <c r="A459" s="2"/>
      <c r="C459" s="49"/>
      <c r="D459" s="50"/>
      <c r="E459" s="50"/>
      <c r="F459" s="50"/>
      <c r="G459" s="50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T459" s="2"/>
    </row>
    <row r="460" spans="1:20" x14ac:dyDescent="0.25">
      <c r="A460" s="2"/>
      <c r="C460" s="49"/>
      <c r="D460" s="50"/>
      <c r="E460" s="50"/>
      <c r="F460" s="50"/>
      <c r="G460" s="50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T460" s="2"/>
    </row>
    <row r="461" spans="1:20" x14ac:dyDescent="0.25">
      <c r="A461" s="2"/>
      <c r="C461" s="49"/>
      <c r="D461" s="50"/>
      <c r="E461" s="50"/>
      <c r="F461" s="50"/>
      <c r="G461" s="50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T461" s="2"/>
    </row>
    <row r="462" spans="1:20" x14ac:dyDescent="0.25">
      <c r="A462" s="2"/>
      <c r="C462" s="49"/>
      <c r="D462" s="50"/>
      <c r="E462" s="50"/>
      <c r="F462" s="50"/>
      <c r="G462" s="50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T462" s="2"/>
    </row>
    <row r="463" spans="1:20" x14ac:dyDescent="0.25">
      <c r="A463" s="2"/>
      <c r="C463" s="49"/>
      <c r="D463" s="50"/>
      <c r="E463" s="50"/>
      <c r="F463" s="50"/>
      <c r="G463" s="50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T463" s="2"/>
    </row>
    <row r="464" spans="1:20" x14ac:dyDescent="0.25">
      <c r="A464" s="2"/>
      <c r="C464" s="49"/>
      <c r="D464" s="50"/>
      <c r="E464" s="50"/>
      <c r="F464" s="50"/>
      <c r="G464" s="50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T464" s="2"/>
    </row>
    <row r="465" spans="1:20" x14ac:dyDescent="0.25">
      <c r="A465" s="2"/>
      <c r="C465" s="49"/>
      <c r="D465" s="50"/>
      <c r="E465" s="50"/>
      <c r="F465" s="50"/>
      <c r="G465" s="50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T465" s="2"/>
    </row>
    <row r="466" spans="1:20" x14ac:dyDescent="0.25">
      <c r="A466" s="2"/>
      <c r="C466" s="49"/>
      <c r="D466" s="50"/>
      <c r="E466" s="50"/>
      <c r="F466" s="50"/>
      <c r="G466" s="50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T466" s="2"/>
    </row>
    <row r="467" spans="1:20" x14ac:dyDescent="0.25">
      <c r="A467" s="2"/>
      <c r="C467" s="49"/>
      <c r="D467" s="50"/>
      <c r="E467" s="50"/>
      <c r="F467" s="50"/>
      <c r="G467" s="50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T467" s="2"/>
    </row>
    <row r="468" spans="1:20" x14ac:dyDescent="0.25">
      <c r="A468" s="2"/>
      <c r="C468" s="49"/>
      <c r="D468" s="50"/>
      <c r="E468" s="50"/>
      <c r="F468" s="50"/>
      <c r="G468" s="50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T468" s="2"/>
    </row>
    <row r="469" spans="1:20" x14ac:dyDescent="0.25">
      <c r="A469" s="2"/>
      <c r="C469" s="49"/>
      <c r="D469" s="50"/>
      <c r="E469" s="50"/>
      <c r="F469" s="50"/>
      <c r="G469" s="50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T469" s="2"/>
    </row>
    <row r="470" spans="1:20" x14ac:dyDescent="0.25">
      <c r="A470" s="2"/>
      <c r="C470" s="49"/>
      <c r="D470" s="50"/>
      <c r="E470" s="50"/>
      <c r="F470" s="50"/>
      <c r="G470" s="50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T470" s="2"/>
    </row>
    <row r="471" spans="1:20" x14ac:dyDescent="0.25">
      <c r="A471" s="2"/>
      <c r="C471" s="49"/>
      <c r="D471" s="50"/>
      <c r="E471" s="50"/>
      <c r="F471" s="50"/>
      <c r="G471" s="50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T471" s="2"/>
    </row>
    <row r="472" spans="1:20" x14ac:dyDescent="0.25">
      <c r="A472" s="2"/>
      <c r="C472" s="49"/>
      <c r="D472" s="50"/>
      <c r="E472" s="50"/>
      <c r="F472" s="50"/>
      <c r="G472" s="50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T472" s="2"/>
    </row>
    <row r="473" spans="1:20" x14ac:dyDescent="0.25">
      <c r="A473" s="2"/>
      <c r="C473" s="49"/>
      <c r="D473" s="50"/>
      <c r="E473" s="50"/>
      <c r="F473" s="50"/>
      <c r="G473" s="50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T473" s="2"/>
    </row>
    <row r="474" spans="1:20" x14ac:dyDescent="0.25">
      <c r="A474" s="2"/>
      <c r="C474" s="49"/>
      <c r="D474" s="50"/>
      <c r="E474" s="50"/>
      <c r="F474" s="50"/>
      <c r="G474" s="50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T474" s="2"/>
    </row>
    <row r="475" spans="1:20" x14ac:dyDescent="0.25">
      <c r="A475" s="2"/>
      <c r="C475" s="49"/>
      <c r="D475" s="50"/>
      <c r="E475" s="50"/>
      <c r="F475" s="50"/>
      <c r="G475" s="50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T475" s="2"/>
    </row>
    <row r="476" spans="1:20" x14ac:dyDescent="0.25">
      <c r="A476" s="2"/>
      <c r="C476" s="49"/>
      <c r="D476" s="50"/>
      <c r="E476" s="50"/>
      <c r="F476" s="50"/>
      <c r="G476" s="50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T476" s="2"/>
    </row>
    <row r="477" spans="1:20" x14ac:dyDescent="0.25">
      <c r="A477" s="2"/>
      <c r="C477" s="49"/>
      <c r="D477" s="50"/>
      <c r="E477" s="50"/>
      <c r="F477" s="50"/>
      <c r="G477" s="50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T477" s="2"/>
    </row>
    <row r="478" spans="1:20" x14ac:dyDescent="0.25">
      <c r="A478" s="2"/>
      <c r="C478" s="49"/>
      <c r="D478" s="50"/>
      <c r="E478" s="50"/>
      <c r="F478" s="50"/>
      <c r="G478" s="50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T478" s="2"/>
    </row>
    <row r="479" spans="1:20" x14ac:dyDescent="0.25">
      <c r="A479" s="2"/>
      <c r="C479" s="49"/>
      <c r="D479" s="50"/>
      <c r="E479" s="50"/>
      <c r="F479" s="50"/>
      <c r="G479" s="50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T479" s="2"/>
    </row>
    <row r="480" spans="1:20" x14ac:dyDescent="0.25">
      <c r="A480" s="2"/>
      <c r="C480" s="49"/>
      <c r="D480" s="50"/>
      <c r="E480" s="50"/>
      <c r="F480" s="50"/>
      <c r="G480" s="50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T480" s="2"/>
    </row>
    <row r="481" spans="1:20" x14ac:dyDescent="0.25">
      <c r="A481" s="2"/>
      <c r="C481" s="49"/>
      <c r="D481" s="50"/>
      <c r="E481" s="50"/>
      <c r="F481" s="50"/>
      <c r="G481" s="50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T481" s="2"/>
    </row>
    <row r="482" spans="1:20" x14ac:dyDescent="0.25">
      <c r="A482" s="2"/>
      <c r="C482" s="49"/>
      <c r="D482" s="50"/>
      <c r="E482" s="50"/>
      <c r="F482" s="50"/>
      <c r="G482" s="50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T482" s="2"/>
    </row>
    <row r="483" spans="1:20" x14ac:dyDescent="0.25">
      <c r="A483" s="2"/>
      <c r="C483" s="49"/>
      <c r="D483" s="50"/>
      <c r="E483" s="50"/>
      <c r="F483" s="50"/>
      <c r="G483" s="50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T483" s="2"/>
    </row>
    <row r="484" spans="1:20" x14ac:dyDescent="0.25">
      <c r="A484" s="2"/>
      <c r="C484" s="49"/>
      <c r="D484" s="50"/>
      <c r="E484" s="50"/>
      <c r="F484" s="50"/>
      <c r="G484" s="50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T484" s="2"/>
    </row>
    <row r="485" spans="1:20" x14ac:dyDescent="0.25">
      <c r="A485" s="2"/>
      <c r="C485" s="49"/>
      <c r="D485" s="50"/>
      <c r="E485" s="50"/>
      <c r="F485" s="50"/>
      <c r="G485" s="50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T485" s="2"/>
    </row>
    <row r="486" spans="1:20" x14ac:dyDescent="0.25">
      <c r="A486" s="2"/>
      <c r="C486" s="49"/>
      <c r="D486" s="50"/>
      <c r="E486" s="50"/>
      <c r="F486" s="50"/>
      <c r="G486" s="50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T486" s="2"/>
    </row>
    <row r="487" spans="1:20" x14ac:dyDescent="0.25">
      <c r="A487" s="2"/>
      <c r="C487" s="49"/>
      <c r="D487" s="50"/>
      <c r="E487" s="50"/>
      <c r="F487" s="50"/>
      <c r="G487" s="50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T487" s="2"/>
    </row>
    <row r="488" spans="1:20" x14ac:dyDescent="0.25">
      <c r="A488" s="2"/>
      <c r="C488" s="49"/>
      <c r="D488" s="50"/>
      <c r="E488" s="50"/>
      <c r="F488" s="50"/>
      <c r="G488" s="50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T488" s="2"/>
    </row>
    <row r="489" spans="1:20" x14ac:dyDescent="0.25">
      <c r="A489" s="2"/>
      <c r="C489" s="49"/>
      <c r="D489" s="50"/>
      <c r="E489" s="50"/>
      <c r="F489" s="50"/>
      <c r="G489" s="50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T489" s="2"/>
    </row>
    <row r="490" spans="1:20" x14ac:dyDescent="0.25">
      <c r="A490" s="2"/>
      <c r="C490" s="49"/>
      <c r="D490" s="50"/>
      <c r="E490" s="50"/>
      <c r="F490" s="50"/>
      <c r="G490" s="50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T490" s="2"/>
    </row>
    <row r="491" spans="1:20" x14ac:dyDescent="0.25">
      <c r="A491" s="2"/>
      <c r="C491" s="49"/>
      <c r="D491" s="50"/>
      <c r="E491" s="50"/>
      <c r="F491" s="50"/>
      <c r="G491" s="50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T491" s="2"/>
    </row>
    <row r="492" spans="1:20" x14ac:dyDescent="0.25">
      <c r="A492" s="2"/>
      <c r="C492" s="49"/>
      <c r="D492" s="50"/>
      <c r="E492" s="50"/>
      <c r="F492" s="50"/>
      <c r="G492" s="50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T492" s="2"/>
    </row>
    <row r="493" spans="1:20" x14ac:dyDescent="0.25">
      <c r="A493" s="2"/>
      <c r="C493" s="49"/>
      <c r="D493" s="50"/>
      <c r="E493" s="50"/>
      <c r="F493" s="50"/>
      <c r="G493" s="50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T493" s="2"/>
    </row>
    <row r="494" spans="1:20" x14ac:dyDescent="0.25">
      <c r="A494" s="2"/>
      <c r="C494" s="49"/>
      <c r="D494" s="50"/>
      <c r="E494" s="50"/>
      <c r="F494" s="50"/>
      <c r="G494" s="50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T494" s="2"/>
    </row>
    <row r="495" spans="1:20" x14ac:dyDescent="0.25">
      <c r="A495" s="2"/>
      <c r="C495" s="49"/>
      <c r="D495" s="50"/>
      <c r="E495" s="50"/>
      <c r="F495" s="50"/>
      <c r="G495" s="50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T495" s="2"/>
    </row>
    <row r="496" spans="1:20" x14ac:dyDescent="0.25">
      <c r="A496" s="2"/>
      <c r="C496" s="49"/>
      <c r="D496" s="50"/>
      <c r="E496" s="50"/>
      <c r="F496" s="50"/>
      <c r="G496" s="50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T496" s="2"/>
    </row>
    <row r="497" spans="1:20" x14ac:dyDescent="0.25">
      <c r="A497" s="2"/>
      <c r="C497" s="49"/>
      <c r="D497" s="50"/>
      <c r="E497" s="50"/>
      <c r="F497" s="50"/>
      <c r="G497" s="50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T497" s="2"/>
    </row>
    <row r="498" spans="1:20" x14ac:dyDescent="0.25">
      <c r="A498" s="2"/>
      <c r="C498" s="49"/>
      <c r="D498" s="50"/>
      <c r="E498" s="50"/>
      <c r="F498" s="50"/>
      <c r="G498" s="50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T498" s="2"/>
    </row>
    <row r="499" spans="1:20" x14ac:dyDescent="0.25">
      <c r="A499" s="2"/>
      <c r="C499" s="49"/>
      <c r="D499" s="50"/>
      <c r="E499" s="50"/>
      <c r="F499" s="50"/>
      <c r="G499" s="50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T499" s="2"/>
    </row>
    <row r="500" spans="1:20" x14ac:dyDescent="0.25">
      <c r="A500" s="2"/>
      <c r="C500" s="49"/>
      <c r="D500" s="50"/>
      <c r="E500" s="50"/>
      <c r="F500" s="50"/>
      <c r="G500" s="50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T500" s="2"/>
    </row>
    <row r="501" spans="1:20" x14ac:dyDescent="0.25">
      <c r="A501" s="2"/>
      <c r="C501" s="49"/>
      <c r="D501" s="50"/>
      <c r="E501" s="50"/>
      <c r="F501" s="50"/>
      <c r="G501" s="50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T501" s="2"/>
    </row>
    <row r="502" spans="1:20" x14ac:dyDescent="0.25">
      <c r="A502" s="2"/>
      <c r="C502" s="49"/>
      <c r="D502" s="50"/>
      <c r="E502" s="50"/>
      <c r="F502" s="50"/>
      <c r="G502" s="50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T502" s="2"/>
    </row>
    <row r="503" spans="1:20" x14ac:dyDescent="0.25">
      <c r="A503" s="2"/>
      <c r="C503" s="49"/>
      <c r="D503" s="50"/>
      <c r="E503" s="50"/>
      <c r="F503" s="50"/>
      <c r="G503" s="50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T503" s="2"/>
    </row>
    <row r="504" spans="1:20" x14ac:dyDescent="0.25">
      <c r="A504" s="2"/>
      <c r="C504" s="49"/>
      <c r="D504" s="50"/>
      <c r="E504" s="50"/>
      <c r="F504" s="50"/>
      <c r="G504" s="50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T504" s="2"/>
    </row>
    <row r="505" spans="1:20" x14ac:dyDescent="0.25">
      <c r="A505" s="2"/>
      <c r="C505" s="49"/>
      <c r="D505" s="50"/>
      <c r="E505" s="50"/>
      <c r="F505" s="50"/>
      <c r="G505" s="50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T505" s="2"/>
    </row>
    <row r="506" spans="1:20" x14ac:dyDescent="0.25">
      <c r="A506" s="2"/>
      <c r="C506" s="49"/>
      <c r="D506" s="50"/>
      <c r="E506" s="50"/>
      <c r="F506" s="50"/>
      <c r="G506" s="50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T506" s="2"/>
    </row>
    <row r="507" spans="1:20" x14ac:dyDescent="0.25">
      <c r="A507" s="2"/>
      <c r="C507" s="49"/>
      <c r="D507" s="50"/>
      <c r="E507" s="50"/>
      <c r="F507" s="50"/>
      <c r="G507" s="50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T507" s="2"/>
    </row>
    <row r="508" spans="1:20" x14ac:dyDescent="0.25">
      <c r="A508" s="2"/>
      <c r="C508" s="49"/>
      <c r="D508" s="50"/>
      <c r="E508" s="50"/>
      <c r="F508" s="50"/>
      <c r="G508" s="50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T508" s="2"/>
    </row>
    <row r="509" spans="1:20" x14ac:dyDescent="0.25">
      <c r="A509" s="2"/>
      <c r="C509" s="49"/>
      <c r="D509" s="50"/>
      <c r="E509" s="50"/>
      <c r="F509" s="50"/>
      <c r="G509" s="50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T509" s="2"/>
    </row>
    <row r="510" spans="1:20" x14ac:dyDescent="0.25">
      <c r="A510" s="2"/>
      <c r="C510" s="49"/>
      <c r="D510" s="50"/>
      <c r="E510" s="50"/>
      <c r="F510" s="50"/>
      <c r="G510" s="50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T510" s="2"/>
    </row>
    <row r="511" spans="1:20" x14ac:dyDescent="0.25">
      <c r="A511" s="2"/>
      <c r="C511" s="49"/>
      <c r="D511" s="50"/>
      <c r="E511" s="50"/>
      <c r="F511" s="50"/>
      <c r="G511" s="50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T511" s="2"/>
    </row>
    <row r="512" spans="1:20" x14ac:dyDescent="0.25">
      <c r="A512" s="2"/>
      <c r="C512" s="49"/>
      <c r="D512" s="50"/>
      <c r="E512" s="50"/>
      <c r="F512" s="50"/>
      <c r="G512" s="50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T512" s="2"/>
    </row>
    <row r="513" spans="1:20" x14ac:dyDescent="0.25">
      <c r="A513" s="2"/>
      <c r="C513" s="49"/>
      <c r="D513" s="50"/>
      <c r="E513" s="50"/>
      <c r="F513" s="50"/>
      <c r="G513" s="50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T513" s="2"/>
    </row>
    <row r="514" spans="1:20" x14ac:dyDescent="0.25">
      <c r="A514" s="2"/>
      <c r="C514" s="49"/>
      <c r="D514" s="50"/>
      <c r="E514" s="50"/>
      <c r="F514" s="50"/>
      <c r="G514" s="50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T514" s="2"/>
    </row>
    <row r="515" spans="1:20" x14ac:dyDescent="0.25">
      <c r="A515" s="2"/>
      <c r="C515" s="49"/>
      <c r="D515" s="50"/>
      <c r="E515" s="50"/>
      <c r="F515" s="50"/>
      <c r="G515" s="50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T515" s="2"/>
    </row>
    <row r="516" spans="1:20" x14ac:dyDescent="0.25">
      <c r="A516" s="2"/>
      <c r="C516" s="49"/>
      <c r="D516" s="50"/>
      <c r="E516" s="50"/>
      <c r="F516" s="50"/>
      <c r="G516" s="50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T516" s="2"/>
    </row>
    <row r="517" spans="1:20" x14ac:dyDescent="0.25">
      <c r="A517" s="2"/>
      <c r="C517" s="49"/>
      <c r="D517" s="50"/>
      <c r="E517" s="50"/>
      <c r="F517" s="50"/>
      <c r="G517" s="50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T517" s="2"/>
    </row>
    <row r="518" spans="1:20" x14ac:dyDescent="0.25">
      <c r="A518" s="2"/>
      <c r="C518" s="49"/>
      <c r="D518" s="50"/>
      <c r="E518" s="50"/>
      <c r="F518" s="50"/>
      <c r="G518" s="50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T518" s="2"/>
    </row>
    <row r="519" spans="1:20" x14ac:dyDescent="0.25">
      <c r="A519" s="2"/>
      <c r="C519" s="49"/>
      <c r="D519" s="50"/>
      <c r="E519" s="50"/>
      <c r="F519" s="50"/>
      <c r="G519" s="50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T519" s="2"/>
    </row>
    <row r="520" spans="1:20" x14ac:dyDescent="0.25">
      <c r="A520" s="2"/>
      <c r="C520" s="49"/>
      <c r="D520" s="50"/>
      <c r="E520" s="50"/>
      <c r="F520" s="50"/>
      <c r="G520" s="50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T520" s="2"/>
    </row>
    <row r="521" spans="1:20" x14ac:dyDescent="0.25">
      <c r="A521" s="2"/>
      <c r="C521" s="49"/>
      <c r="D521" s="50"/>
      <c r="E521" s="50"/>
      <c r="F521" s="50"/>
      <c r="G521" s="50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T521" s="2"/>
    </row>
    <row r="522" spans="1:20" x14ac:dyDescent="0.25">
      <c r="A522" s="2"/>
      <c r="C522" s="49"/>
      <c r="D522" s="50"/>
      <c r="E522" s="50"/>
      <c r="F522" s="50"/>
      <c r="G522" s="50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T522" s="2"/>
    </row>
    <row r="523" spans="1:20" x14ac:dyDescent="0.25">
      <c r="A523" s="2"/>
      <c r="C523" s="49"/>
      <c r="D523" s="50"/>
      <c r="E523" s="50"/>
      <c r="F523" s="50"/>
      <c r="G523" s="50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T523" s="2"/>
    </row>
    <row r="524" spans="1:20" x14ac:dyDescent="0.25">
      <c r="A524" s="2"/>
      <c r="C524" s="49"/>
      <c r="D524" s="50"/>
      <c r="E524" s="50"/>
      <c r="F524" s="50"/>
      <c r="G524" s="50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T524" s="2"/>
    </row>
    <row r="525" spans="1:20" x14ac:dyDescent="0.25">
      <c r="A525" s="2"/>
      <c r="C525" s="49"/>
      <c r="D525" s="50"/>
      <c r="E525" s="50"/>
      <c r="F525" s="50"/>
      <c r="G525" s="50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T525" s="2"/>
    </row>
    <row r="526" spans="1:20" x14ac:dyDescent="0.25">
      <c r="A526" s="2"/>
      <c r="C526" s="49"/>
      <c r="D526" s="50"/>
      <c r="E526" s="50"/>
      <c r="F526" s="50"/>
      <c r="G526" s="50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T526" s="2"/>
    </row>
    <row r="527" spans="1:20" x14ac:dyDescent="0.25">
      <c r="A527" s="2"/>
      <c r="C527" s="49"/>
      <c r="D527" s="50"/>
      <c r="E527" s="50"/>
      <c r="F527" s="50"/>
      <c r="G527" s="50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T527" s="2"/>
    </row>
    <row r="528" spans="1:20" x14ac:dyDescent="0.25">
      <c r="A528" s="2"/>
      <c r="C528" s="49"/>
      <c r="D528" s="50"/>
      <c r="E528" s="50"/>
      <c r="F528" s="50"/>
      <c r="G528" s="50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T528" s="2"/>
    </row>
    <row r="529" spans="1:20" x14ac:dyDescent="0.25">
      <c r="A529" s="2"/>
      <c r="C529" s="49"/>
      <c r="D529" s="50"/>
      <c r="E529" s="50"/>
      <c r="F529" s="50"/>
      <c r="G529" s="50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T529" s="2"/>
    </row>
    <row r="530" spans="1:20" x14ac:dyDescent="0.25">
      <c r="A530" s="2"/>
      <c r="C530" s="49"/>
      <c r="D530" s="50"/>
      <c r="E530" s="50"/>
      <c r="F530" s="50"/>
      <c r="G530" s="50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T530" s="2"/>
    </row>
    <row r="531" spans="1:20" x14ac:dyDescent="0.25">
      <c r="A531" s="2"/>
      <c r="C531" s="49"/>
      <c r="D531" s="50"/>
      <c r="E531" s="50"/>
      <c r="F531" s="50"/>
      <c r="G531" s="50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T531" s="2"/>
    </row>
    <row r="532" spans="1:20" x14ac:dyDescent="0.25">
      <c r="A532" s="2"/>
      <c r="C532" s="49"/>
      <c r="D532" s="50"/>
      <c r="E532" s="50"/>
      <c r="F532" s="50"/>
      <c r="G532" s="50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T532" s="2"/>
    </row>
    <row r="533" spans="1:20" x14ac:dyDescent="0.25">
      <c r="A533" s="2"/>
      <c r="C533" s="49"/>
      <c r="D533" s="50"/>
      <c r="E533" s="50"/>
      <c r="F533" s="50"/>
      <c r="G533" s="50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T533" s="2"/>
    </row>
    <row r="534" spans="1:20" x14ac:dyDescent="0.25">
      <c r="A534" s="2"/>
      <c r="C534" s="49"/>
      <c r="D534" s="50"/>
      <c r="E534" s="50"/>
      <c r="F534" s="50"/>
      <c r="G534" s="50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T534" s="2"/>
    </row>
    <row r="535" spans="1:20" x14ac:dyDescent="0.25">
      <c r="A535" s="2"/>
      <c r="C535" s="49"/>
      <c r="D535" s="50"/>
      <c r="E535" s="50"/>
      <c r="F535" s="50"/>
      <c r="G535" s="50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T535" s="2"/>
    </row>
    <row r="536" spans="1:20" x14ac:dyDescent="0.25">
      <c r="A536" s="2"/>
      <c r="C536" s="49"/>
      <c r="D536" s="50"/>
      <c r="E536" s="50"/>
      <c r="F536" s="50"/>
      <c r="G536" s="50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T536" s="2"/>
    </row>
    <row r="537" spans="1:20" x14ac:dyDescent="0.25">
      <c r="A537" s="2"/>
      <c r="C537" s="49"/>
      <c r="D537" s="50"/>
      <c r="E537" s="50"/>
      <c r="F537" s="50"/>
      <c r="G537" s="50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T537" s="2"/>
    </row>
    <row r="538" spans="1:20" x14ac:dyDescent="0.25">
      <c r="A538" s="2"/>
      <c r="C538" s="49"/>
      <c r="D538" s="50"/>
      <c r="E538" s="50"/>
      <c r="F538" s="50"/>
      <c r="G538" s="50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T538" s="2"/>
    </row>
    <row r="539" spans="1:20" x14ac:dyDescent="0.25">
      <c r="A539" s="2"/>
      <c r="C539" s="49"/>
      <c r="D539" s="50"/>
      <c r="E539" s="50"/>
      <c r="F539" s="50"/>
      <c r="G539" s="50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T539" s="2"/>
    </row>
    <row r="540" spans="1:20" x14ac:dyDescent="0.25">
      <c r="A540" s="2"/>
      <c r="C540" s="49"/>
      <c r="D540" s="50"/>
      <c r="E540" s="50"/>
      <c r="F540" s="50"/>
      <c r="G540" s="50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T540" s="2"/>
    </row>
    <row r="541" spans="1:20" x14ac:dyDescent="0.25">
      <c r="A541" s="2"/>
      <c r="C541" s="49"/>
      <c r="D541" s="50"/>
      <c r="E541" s="50"/>
      <c r="F541" s="50"/>
      <c r="G541" s="50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T541" s="2"/>
    </row>
    <row r="542" spans="1:20" x14ac:dyDescent="0.25">
      <c r="A542" s="2"/>
      <c r="C542" s="49"/>
      <c r="D542" s="50"/>
      <c r="E542" s="50"/>
      <c r="F542" s="50"/>
      <c r="G542" s="50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T542" s="2"/>
    </row>
    <row r="543" spans="1:20" x14ac:dyDescent="0.25">
      <c r="A543" s="2"/>
      <c r="C543" s="49"/>
      <c r="D543" s="50"/>
      <c r="E543" s="50"/>
      <c r="F543" s="50"/>
      <c r="G543" s="50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T543" s="2"/>
    </row>
    <row r="544" spans="1:20" x14ac:dyDescent="0.25">
      <c r="A544" s="2"/>
      <c r="C544" s="49"/>
      <c r="D544" s="50"/>
      <c r="E544" s="50"/>
      <c r="F544" s="50"/>
      <c r="G544" s="50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T544" s="2"/>
    </row>
    <row r="545" spans="1:20" x14ac:dyDescent="0.25">
      <c r="A545" s="2"/>
      <c r="C545" s="49"/>
      <c r="D545" s="50"/>
      <c r="E545" s="50"/>
      <c r="F545" s="50"/>
      <c r="G545" s="50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T545" s="2"/>
    </row>
    <row r="546" spans="1:20" x14ac:dyDescent="0.25">
      <c r="A546" s="2"/>
      <c r="C546" s="49"/>
      <c r="D546" s="50"/>
      <c r="E546" s="50"/>
      <c r="F546" s="50"/>
      <c r="G546" s="50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T546" s="2"/>
    </row>
    <row r="547" spans="1:20" x14ac:dyDescent="0.25">
      <c r="A547" s="2"/>
      <c r="C547" s="49"/>
      <c r="D547" s="50"/>
      <c r="E547" s="50"/>
      <c r="F547" s="50"/>
      <c r="G547" s="50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T547" s="2"/>
    </row>
    <row r="548" spans="1:20" x14ac:dyDescent="0.25">
      <c r="A548" s="2"/>
      <c r="C548" s="49"/>
      <c r="D548" s="50"/>
      <c r="E548" s="50"/>
      <c r="F548" s="50"/>
      <c r="G548" s="50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T548" s="2"/>
    </row>
    <row r="549" spans="1:20" x14ac:dyDescent="0.25">
      <c r="A549" s="2"/>
      <c r="C549" s="49"/>
      <c r="D549" s="50"/>
      <c r="E549" s="50"/>
      <c r="F549" s="50"/>
      <c r="G549" s="50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T549" s="2"/>
    </row>
    <row r="550" spans="1:20" x14ac:dyDescent="0.25">
      <c r="A550" s="2"/>
      <c r="C550" s="49"/>
      <c r="D550" s="50"/>
      <c r="E550" s="50"/>
      <c r="F550" s="50"/>
      <c r="G550" s="50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T550" s="2"/>
    </row>
    <row r="551" spans="1:20" x14ac:dyDescent="0.25">
      <c r="A551" s="2"/>
      <c r="C551" s="49"/>
      <c r="D551" s="50"/>
      <c r="E551" s="50"/>
      <c r="F551" s="50"/>
      <c r="G551" s="50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T551" s="2"/>
    </row>
    <row r="552" spans="1:20" x14ac:dyDescent="0.25">
      <c r="A552" s="2"/>
      <c r="C552" s="49"/>
      <c r="D552" s="50"/>
      <c r="E552" s="50"/>
      <c r="F552" s="50"/>
      <c r="G552" s="50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T552" s="2"/>
    </row>
    <row r="553" spans="1:20" x14ac:dyDescent="0.25">
      <c r="A553" s="2"/>
      <c r="C553" s="49"/>
      <c r="D553" s="50"/>
      <c r="E553" s="50"/>
      <c r="F553" s="50"/>
      <c r="G553" s="50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T553" s="2"/>
    </row>
    <row r="554" spans="1:20" x14ac:dyDescent="0.25">
      <c r="A554" s="2"/>
      <c r="C554" s="49"/>
      <c r="D554" s="50"/>
      <c r="E554" s="50"/>
      <c r="F554" s="50"/>
      <c r="G554" s="50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T554" s="2"/>
    </row>
    <row r="555" spans="1:20" x14ac:dyDescent="0.25">
      <c r="A555" s="2"/>
      <c r="C555" s="49"/>
      <c r="D555" s="50"/>
      <c r="E555" s="50"/>
      <c r="F555" s="50"/>
      <c r="G555" s="50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T555" s="2"/>
    </row>
    <row r="556" spans="1:20" x14ac:dyDescent="0.25">
      <c r="A556" s="2"/>
      <c r="C556" s="49"/>
      <c r="D556" s="50"/>
      <c r="E556" s="50"/>
      <c r="F556" s="50"/>
      <c r="G556" s="50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T556" s="2"/>
    </row>
    <row r="557" spans="1:20" x14ac:dyDescent="0.25">
      <c r="A557" s="2"/>
      <c r="C557" s="49"/>
      <c r="D557" s="50"/>
      <c r="E557" s="50"/>
      <c r="F557" s="50"/>
      <c r="G557" s="50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T557" s="2"/>
    </row>
    <row r="558" spans="1:20" x14ac:dyDescent="0.25">
      <c r="A558" s="2"/>
      <c r="C558" s="49"/>
      <c r="D558" s="50"/>
      <c r="E558" s="50"/>
      <c r="F558" s="50"/>
      <c r="G558" s="50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T558" s="2"/>
    </row>
    <row r="559" spans="1:20" x14ac:dyDescent="0.25">
      <c r="A559" s="2"/>
      <c r="C559" s="49"/>
      <c r="D559" s="50"/>
      <c r="E559" s="50"/>
      <c r="F559" s="50"/>
      <c r="G559" s="50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T559" s="2"/>
    </row>
    <row r="560" spans="1:20" x14ac:dyDescent="0.25">
      <c r="A560" s="2"/>
      <c r="C560" s="49"/>
      <c r="D560" s="50"/>
      <c r="E560" s="50"/>
      <c r="F560" s="50"/>
      <c r="G560" s="50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T560" s="2"/>
    </row>
    <row r="561" spans="1:20" x14ac:dyDescent="0.25">
      <c r="A561" s="2"/>
      <c r="C561" s="49"/>
      <c r="D561" s="50"/>
      <c r="E561" s="50"/>
      <c r="F561" s="50"/>
      <c r="G561" s="50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T561" s="2"/>
    </row>
    <row r="562" spans="1:20" x14ac:dyDescent="0.25">
      <c r="A562" s="2"/>
      <c r="C562" s="49"/>
      <c r="D562" s="50"/>
      <c r="E562" s="50"/>
      <c r="F562" s="50"/>
      <c r="G562" s="50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T562" s="2"/>
    </row>
    <row r="563" spans="1:20" x14ac:dyDescent="0.25">
      <c r="A563" s="2"/>
      <c r="C563" s="49"/>
      <c r="D563" s="50"/>
      <c r="E563" s="50"/>
      <c r="F563" s="50"/>
      <c r="G563" s="50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T563" s="2"/>
    </row>
    <row r="564" spans="1:20" x14ac:dyDescent="0.25">
      <c r="A564" s="2"/>
      <c r="C564" s="49"/>
      <c r="D564" s="50"/>
      <c r="E564" s="50"/>
      <c r="F564" s="50"/>
      <c r="G564" s="50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T564" s="2"/>
    </row>
    <row r="565" spans="1:20" x14ac:dyDescent="0.25">
      <c r="A565" s="2"/>
      <c r="C565" s="49"/>
      <c r="D565" s="50"/>
      <c r="E565" s="50"/>
      <c r="F565" s="50"/>
      <c r="G565" s="50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T565" s="2"/>
    </row>
    <row r="566" spans="1:20" x14ac:dyDescent="0.25">
      <c r="A566" s="2"/>
      <c r="C566" s="49"/>
      <c r="D566" s="50"/>
      <c r="E566" s="50"/>
      <c r="F566" s="50"/>
      <c r="G566" s="50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T566" s="2"/>
    </row>
    <row r="567" spans="1:20" x14ac:dyDescent="0.25">
      <c r="A567" s="2"/>
      <c r="C567" s="49"/>
      <c r="D567" s="50"/>
      <c r="E567" s="50"/>
      <c r="F567" s="50"/>
      <c r="G567" s="50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T567" s="2"/>
    </row>
    <row r="568" spans="1:20" x14ac:dyDescent="0.25">
      <c r="A568" s="2"/>
      <c r="C568" s="49"/>
      <c r="D568" s="50"/>
      <c r="E568" s="50"/>
      <c r="F568" s="50"/>
      <c r="G568" s="50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T568" s="2"/>
    </row>
    <row r="569" spans="1:20" x14ac:dyDescent="0.25">
      <c r="A569" s="2"/>
      <c r="C569" s="49"/>
      <c r="D569" s="50"/>
      <c r="E569" s="50"/>
      <c r="F569" s="50"/>
      <c r="G569" s="50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T569" s="2"/>
    </row>
    <row r="570" spans="1:20" x14ac:dyDescent="0.25">
      <c r="A570" s="2"/>
      <c r="C570" s="49"/>
      <c r="D570" s="50"/>
      <c r="E570" s="50"/>
      <c r="F570" s="50"/>
      <c r="G570" s="50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T570" s="2"/>
    </row>
    <row r="571" spans="1:20" x14ac:dyDescent="0.25">
      <c r="A571" s="2"/>
      <c r="C571" s="49"/>
      <c r="D571" s="50"/>
      <c r="E571" s="50"/>
      <c r="F571" s="50"/>
      <c r="G571" s="50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T571" s="2"/>
    </row>
    <row r="572" spans="1:20" x14ac:dyDescent="0.25">
      <c r="A572" s="2"/>
      <c r="C572" s="49"/>
      <c r="D572" s="50"/>
      <c r="E572" s="50"/>
      <c r="F572" s="50"/>
      <c r="G572" s="50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T572" s="2"/>
    </row>
    <row r="573" spans="1:20" x14ac:dyDescent="0.25">
      <c r="A573" s="2"/>
      <c r="C573" s="49"/>
      <c r="D573" s="50"/>
      <c r="E573" s="50"/>
      <c r="F573" s="50"/>
      <c r="G573" s="50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T573" s="2"/>
    </row>
    <row r="574" spans="1:20" x14ac:dyDescent="0.25">
      <c r="A574" s="2"/>
      <c r="C574" s="49"/>
      <c r="D574" s="50"/>
      <c r="E574" s="50"/>
      <c r="F574" s="50"/>
      <c r="G574" s="50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T574" s="2"/>
    </row>
    <row r="575" spans="1:20" x14ac:dyDescent="0.25">
      <c r="A575" s="2"/>
      <c r="C575" s="49"/>
      <c r="D575" s="50"/>
      <c r="E575" s="50"/>
      <c r="F575" s="50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T575" s="2"/>
    </row>
    <row r="576" spans="1:20" x14ac:dyDescent="0.25">
      <c r="A576" s="2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T576" s="2"/>
    </row>
    <row r="577" spans="1:20" x14ac:dyDescent="0.25">
      <c r="A577" s="2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T577" s="2"/>
    </row>
    <row r="578" spans="1:20" x14ac:dyDescent="0.25">
      <c r="A578" s="2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T578" s="2"/>
    </row>
    <row r="579" spans="1:20" x14ac:dyDescent="0.25">
      <c r="A579" s="2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T579" s="2"/>
    </row>
    <row r="580" spans="1:20" x14ac:dyDescent="0.25">
      <c r="A580" s="2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T580" s="2"/>
    </row>
    <row r="581" spans="1:20" x14ac:dyDescent="0.25">
      <c r="A581" s="2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T581" s="2"/>
    </row>
    <row r="582" spans="1:20" x14ac:dyDescent="0.25">
      <c r="A582" s="2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T582" s="2"/>
    </row>
    <row r="583" spans="1:20" x14ac:dyDescent="0.25">
      <c r="A583" s="2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T583" s="2"/>
    </row>
    <row r="584" spans="1:20" x14ac:dyDescent="0.25">
      <c r="A584" s="2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T584" s="2"/>
    </row>
    <row r="585" spans="1:20" x14ac:dyDescent="0.25">
      <c r="A585" s="2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T585" s="2"/>
    </row>
    <row r="586" spans="1:20" x14ac:dyDescent="0.25">
      <c r="A586" s="2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T586" s="2"/>
    </row>
    <row r="587" spans="1:20" x14ac:dyDescent="0.25">
      <c r="A587" s="2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T587" s="2"/>
    </row>
    <row r="588" spans="1:20" x14ac:dyDescent="0.25">
      <c r="A588" s="2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T588" s="2"/>
    </row>
    <row r="589" spans="1:20" x14ac:dyDescent="0.25">
      <c r="A589" s="2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T589" s="2"/>
    </row>
    <row r="590" spans="1:20" x14ac:dyDescent="0.25">
      <c r="A590" s="2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T590" s="2"/>
    </row>
    <row r="591" spans="1:20" x14ac:dyDescent="0.25">
      <c r="A591" s="2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T591" s="2"/>
    </row>
    <row r="592" spans="1:20" x14ac:dyDescent="0.25">
      <c r="A592" s="2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T592" s="2"/>
    </row>
    <row r="593" spans="1:20" x14ac:dyDescent="0.25">
      <c r="A593" s="2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T593" s="2"/>
    </row>
    <row r="594" spans="1:20" x14ac:dyDescent="0.25">
      <c r="A594" s="2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T594" s="2"/>
    </row>
    <row r="595" spans="1:20" x14ac:dyDescent="0.25">
      <c r="A595" s="2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T595" s="2"/>
    </row>
    <row r="596" spans="1:20" x14ac:dyDescent="0.25">
      <c r="A596" s="2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T596" s="2"/>
    </row>
    <row r="597" spans="1:20" x14ac:dyDescent="0.25">
      <c r="A597" s="2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T597" s="2"/>
    </row>
    <row r="598" spans="1:20" x14ac:dyDescent="0.25">
      <c r="A598" s="2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T598" s="2"/>
    </row>
    <row r="599" spans="1:20" x14ac:dyDescent="0.25">
      <c r="A599" s="2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T599" s="2"/>
    </row>
    <row r="600" spans="1:20" x14ac:dyDescent="0.25">
      <c r="A600" s="2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T600" s="2"/>
    </row>
    <row r="601" spans="1:20" x14ac:dyDescent="0.25">
      <c r="A601" s="2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T601" s="2"/>
    </row>
    <row r="602" spans="1:20" x14ac:dyDescent="0.25">
      <c r="A602" s="2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T602" s="2"/>
    </row>
    <row r="603" spans="1:20" x14ac:dyDescent="0.25">
      <c r="A603" s="2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T603" s="2"/>
    </row>
    <row r="604" spans="1:20" x14ac:dyDescent="0.25">
      <c r="A604" s="2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T604" s="2"/>
    </row>
    <row r="605" spans="1:20" x14ac:dyDescent="0.25">
      <c r="A605" s="2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T605" s="2"/>
    </row>
    <row r="606" spans="1:20" x14ac:dyDescent="0.25">
      <c r="A606" s="2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T606" s="2"/>
    </row>
    <row r="607" spans="1:20" x14ac:dyDescent="0.25">
      <c r="A607" s="2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T607" s="2"/>
    </row>
    <row r="608" spans="1:20" x14ac:dyDescent="0.25">
      <c r="A608" s="2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T608" s="2"/>
    </row>
    <row r="609" spans="1:20" x14ac:dyDescent="0.25">
      <c r="A609" s="2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T609" s="2"/>
    </row>
    <row r="610" spans="1:20" x14ac:dyDescent="0.25">
      <c r="A610" s="2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T610" s="2"/>
    </row>
    <row r="611" spans="1:20" x14ac:dyDescent="0.25">
      <c r="A611" s="2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T611" s="2"/>
    </row>
    <row r="612" spans="1:20" x14ac:dyDescent="0.25">
      <c r="A612" s="2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T612" s="2"/>
    </row>
    <row r="613" spans="1:20" x14ac:dyDescent="0.25">
      <c r="A613" s="2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T613" s="2"/>
    </row>
    <row r="614" spans="1:20" x14ac:dyDescent="0.25">
      <c r="A614" s="2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T614" s="2"/>
    </row>
    <row r="615" spans="1:20" x14ac:dyDescent="0.25">
      <c r="A615" s="2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T615" s="2"/>
    </row>
    <row r="616" spans="1:20" x14ac:dyDescent="0.25">
      <c r="A616" s="2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T616" s="2"/>
    </row>
    <row r="617" spans="1:20" x14ac:dyDescent="0.25">
      <c r="A617" s="2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T617" s="2"/>
    </row>
    <row r="618" spans="1:20" x14ac:dyDescent="0.25">
      <c r="A618" s="2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T618" s="2"/>
    </row>
    <row r="619" spans="1:20" x14ac:dyDescent="0.25">
      <c r="A619" s="2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T619" s="2"/>
    </row>
    <row r="620" spans="1:20" x14ac:dyDescent="0.25">
      <c r="A620" s="2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T620" s="2"/>
    </row>
    <row r="621" spans="1:20" x14ac:dyDescent="0.25">
      <c r="A621" s="2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T621" s="2"/>
    </row>
    <row r="622" spans="1:20" x14ac:dyDescent="0.25">
      <c r="A622" s="2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T622" s="2"/>
    </row>
    <row r="623" spans="1:20" x14ac:dyDescent="0.25">
      <c r="A623" s="2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T623" s="2"/>
    </row>
    <row r="624" spans="1:20" x14ac:dyDescent="0.25">
      <c r="A624" s="2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T624" s="2"/>
    </row>
    <row r="625" spans="1:20" x14ac:dyDescent="0.25">
      <c r="A625" s="2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T625" s="2"/>
    </row>
    <row r="626" spans="1:20" x14ac:dyDescent="0.25">
      <c r="A626" s="2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T626" s="2"/>
    </row>
    <row r="627" spans="1:20" x14ac:dyDescent="0.25">
      <c r="A627" s="2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T627" s="2"/>
    </row>
    <row r="628" spans="1:20" x14ac:dyDescent="0.25">
      <c r="A628" s="2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T628" s="2"/>
    </row>
    <row r="629" spans="1:20" x14ac:dyDescent="0.25">
      <c r="A629" s="2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T629" s="2"/>
    </row>
    <row r="630" spans="1:20" x14ac:dyDescent="0.25">
      <c r="A630" s="2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T630" s="2"/>
    </row>
    <row r="631" spans="1:20" x14ac:dyDescent="0.25">
      <c r="A631" s="2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T631" s="2"/>
    </row>
    <row r="632" spans="1:20" x14ac:dyDescent="0.25">
      <c r="A632" s="2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T632" s="2"/>
    </row>
    <row r="633" spans="1:20" x14ac:dyDescent="0.25">
      <c r="A633" s="2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T633" s="2"/>
    </row>
    <row r="634" spans="1:20" x14ac:dyDescent="0.25">
      <c r="A634" s="2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T634" s="2"/>
    </row>
    <row r="635" spans="1:20" x14ac:dyDescent="0.25">
      <c r="A635" s="2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T635" s="2"/>
    </row>
    <row r="636" spans="1:20" x14ac:dyDescent="0.25">
      <c r="A636" s="2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T636" s="2"/>
    </row>
    <row r="637" spans="1:20" x14ac:dyDescent="0.25">
      <c r="A637" s="2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T637" s="2"/>
    </row>
    <row r="638" spans="1:20" x14ac:dyDescent="0.25">
      <c r="A638" s="2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T638" s="2"/>
    </row>
    <row r="639" spans="1:20" x14ac:dyDescent="0.25">
      <c r="A639" s="2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T639" s="2"/>
    </row>
    <row r="640" spans="1:20" x14ac:dyDescent="0.25">
      <c r="A640" s="2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T640" s="2"/>
    </row>
    <row r="641" spans="1:20" x14ac:dyDescent="0.25">
      <c r="A641" s="2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T641" s="2"/>
    </row>
    <row r="642" spans="1:20" x14ac:dyDescent="0.25">
      <c r="A642" s="2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T642" s="2"/>
    </row>
    <row r="643" spans="1:20" x14ac:dyDescent="0.25">
      <c r="A643" s="2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T643" s="2"/>
    </row>
    <row r="644" spans="1:20" x14ac:dyDescent="0.25">
      <c r="A644" s="2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T644" s="2"/>
    </row>
    <row r="645" spans="1:20" x14ac:dyDescent="0.25">
      <c r="A645" s="2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T645" s="2"/>
    </row>
    <row r="646" spans="1:20" x14ac:dyDescent="0.25">
      <c r="A646" s="2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T646" s="2"/>
    </row>
    <row r="647" spans="1:20" x14ac:dyDescent="0.25">
      <c r="A647" s="2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T647" s="2"/>
    </row>
    <row r="648" spans="1:20" x14ac:dyDescent="0.25">
      <c r="A648" s="2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T648" s="2"/>
    </row>
    <row r="649" spans="1:20" x14ac:dyDescent="0.25">
      <c r="A649" s="2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T649" s="2"/>
    </row>
    <row r="650" spans="1:20" x14ac:dyDescent="0.25">
      <c r="A650" s="2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T650" s="2"/>
    </row>
    <row r="651" spans="1:20" x14ac:dyDescent="0.25">
      <c r="A651" s="2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T651" s="2"/>
    </row>
    <row r="652" spans="1:20" x14ac:dyDescent="0.25">
      <c r="A652" s="2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T652" s="2"/>
    </row>
    <row r="653" spans="1:20" x14ac:dyDescent="0.25">
      <c r="A653" s="2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T653" s="2"/>
    </row>
    <row r="654" spans="1:20" x14ac:dyDescent="0.25">
      <c r="A654" s="2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T654" s="2"/>
    </row>
    <row r="655" spans="1:20" x14ac:dyDescent="0.25">
      <c r="A655" s="2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T655" s="2"/>
    </row>
    <row r="656" spans="1:20" x14ac:dyDescent="0.25">
      <c r="A656" s="2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T656" s="2"/>
    </row>
    <row r="657" spans="1:20" x14ac:dyDescent="0.25">
      <c r="A657" s="2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T657" s="2"/>
    </row>
    <row r="658" spans="1:20" x14ac:dyDescent="0.25">
      <c r="A658" s="2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T658" s="2"/>
    </row>
    <row r="659" spans="1:20" x14ac:dyDescent="0.25">
      <c r="A659" s="2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T659" s="2"/>
    </row>
    <row r="660" spans="1:20" x14ac:dyDescent="0.25">
      <c r="A660" s="2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T660" s="2"/>
    </row>
    <row r="661" spans="1:20" x14ac:dyDescent="0.25">
      <c r="A661" s="2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T661" s="2"/>
    </row>
    <row r="662" spans="1:20" x14ac:dyDescent="0.25">
      <c r="A662" s="2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T662" s="2"/>
    </row>
    <row r="663" spans="1:20" x14ac:dyDescent="0.25">
      <c r="A663" s="2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T663" s="2"/>
    </row>
    <row r="664" spans="1:20" x14ac:dyDescent="0.25">
      <c r="A664" s="2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T664" s="2"/>
    </row>
    <row r="665" spans="1:20" x14ac:dyDescent="0.25">
      <c r="A665" s="2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T665" s="2"/>
    </row>
    <row r="666" spans="1:20" x14ac:dyDescent="0.25">
      <c r="A666" s="2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T666" s="2"/>
    </row>
    <row r="667" spans="1:20" x14ac:dyDescent="0.25">
      <c r="A667" s="2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T667" s="2"/>
    </row>
    <row r="668" spans="1:20" x14ac:dyDescent="0.25">
      <c r="A668" s="2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T668" s="2"/>
    </row>
    <row r="669" spans="1:20" x14ac:dyDescent="0.25">
      <c r="A669" s="2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T669" s="2"/>
    </row>
    <row r="670" spans="1:20" x14ac:dyDescent="0.25">
      <c r="A670" s="2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T670" s="2"/>
    </row>
    <row r="671" spans="1:20" x14ac:dyDescent="0.25">
      <c r="A671" s="2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T671" s="2"/>
    </row>
    <row r="672" spans="1:20" x14ac:dyDescent="0.25">
      <c r="A672" s="2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T672" s="2"/>
    </row>
    <row r="673" spans="1:20" x14ac:dyDescent="0.25">
      <c r="A673" s="2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T673" s="2"/>
    </row>
    <row r="674" spans="1:20" x14ac:dyDescent="0.25">
      <c r="A674" s="2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T674" s="2"/>
    </row>
    <row r="675" spans="1:20" x14ac:dyDescent="0.25">
      <c r="A675" s="2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T675" s="2"/>
    </row>
    <row r="676" spans="1:20" x14ac:dyDescent="0.25">
      <c r="A676" s="2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T676" s="2"/>
    </row>
    <row r="677" spans="1:20" x14ac:dyDescent="0.25">
      <c r="A677" s="2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T677" s="2"/>
    </row>
    <row r="678" spans="1:20" x14ac:dyDescent="0.25">
      <c r="A678" s="2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T678" s="2"/>
    </row>
    <row r="679" spans="1:20" x14ac:dyDescent="0.25">
      <c r="A679" s="2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T679" s="2"/>
    </row>
    <row r="680" spans="1:20" x14ac:dyDescent="0.25">
      <c r="A680" s="2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T680" s="2"/>
    </row>
    <row r="681" spans="1:20" x14ac:dyDescent="0.25">
      <c r="A681" s="2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T681" s="2"/>
    </row>
    <row r="682" spans="1:20" x14ac:dyDescent="0.25">
      <c r="A682" s="2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T682" s="2"/>
    </row>
    <row r="683" spans="1:20" x14ac:dyDescent="0.25">
      <c r="A683" s="2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T683" s="2"/>
    </row>
    <row r="684" spans="1:20" x14ac:dyDescent="0.25">
      <c r="A684" s="2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T684" s="2"/>
    </row>
    <row r="685" spans="1:20" x14ac:dyDescent="0.25">
      <c r="A685" s="2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T685" s="2"/>
    </row>
    <row r="686" spans="1:20" x14ac:dyDescent="0.25">
      <c r="A686" s="2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T686" s="2"/>
    </row>
    <row r="687" spans="1:20" x14ac:dyDescent="0.25">
      <c r="A687" s="2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T687" s="2"/>
    </row>
    <row r="688" spans="1:20" x14ac:dyDescent="0.25">
      <c r="A688" s="2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T688" s="2"/>
    </row>
    <row r="689" spans="1:20" x14ac:dyDescent="0.25">
      <c r="A689" s="2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T689" s="2"/>
    </row>
    <row r="690" spans="1:20" x14ac:dyDescent="0.25">
      <c r="A690" s="2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T690" s="2"/>
    </row>
    <row r="691" spans="1:20" x14ac:dyDescent="0.25">
      <c r="A691" s="2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T691" s="2"/>
    </row>
    <row r="692" spans="1:20" x14ac:dyDescent="0.25">
      <c r="A692" s="2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T692" s="2"/>
    </row>
    <row r="693" spans="1:20" x14ac:dyDescent="0.25">
      <c r="A693" s="2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T693" s="2"/>
    </row>
    <row r="694" spans="1:20" x14ac:dyDescent="0.25">
      <c r="A694" s="2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T694" s="2"/>
    </row>
    <row r="695" spans="1:20" x14ac:dyDescent="0.25">
      <c r="A695" s="2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T695" s="2"/>
    </row>
    <row r="696" spans="1:20" x14ac:dyDescent="0.25">
      <c r="A696" s="2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T696" s="2"/>
    </row>
    <row r="697" spans="1:20" x14ac:dyDescent="0.25">
      <c r="A697" s="2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T697" s="2"/>
    </row>
    <row r="698" spans="1:20" x14ac:dyDescent="0.25">
      <c r="A698" s="2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T698" s="2"/>
    </row>
    <row r="699" spans="1:20" x14ac:dyDescent="0.25">
      <c r="A699" s="2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T699" s="2"/>
    </row>
    <row r="700" spans="1:20" x14ac:dyDescent="0.25">
      <c r="A700" s="2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T700" s="2"/>
    </row>
    <row r="701" spans="1:20" x14ac:dyDescent="0.25">
      <c r="A701" s="2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T701" s="2"/>
    </row>
    <row r="702" spans="1:20" x14ac:dyDescent="0.25">
      <c r="A702" s="2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T702" s="2"/>
    </row>
    <row r="703" spans="1:20" x14ac:dyDescent="0.25">
      <c r="A703" s="2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T703" s="2"/>
    </row>
    <row r="704" spans="1:20" x14ac:dyDescent="0.25">
      <c r="A704" s="2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T704" s="2"/>
    </row>
    <row r="705" spans="1:20" x14ac:dyDescent="0.25">
      <c r="A705" s="2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T705" s="2"/>
    </row>
    <row r="706" spans="1:20" x14ac:dyDescent="0.25">
      <c r="A706" s="2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T706" s="2"/>
    </row>
    <row r="707" spans="1:20" x14ac:dyDescent="0.25">
      <c r="A707" s="2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T707" s="2"/>
    </row>
    <row r="708" spans="1:20" x14ac:dyDescent="0.25">
      <c r="A708" s="2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T708" s="2"/>
    </row>
    <row r="709" spans="1:20" x14ac:dyDescent="0.25">
      <c r="A709" s="2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T709" s="2"/>
    </row>
    <row r="710" spans="1:20" x14ac:dyDescent="0.25">
      <c r="A710" s="2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T710" s="2"/>
    </row>
    <row r="711" spans="1:20" x14ac:dyDescent="0.25">
      <c r="A711" s="2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T711" s="2"/>
    </row>
    <row r="712" spans="1:20" x14ac:dyDescent="0.25">
      <c r="A712" s="2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T712" s="2"/>
    </row>
    <row r="713" spans="1:20" x14ac:dyDescent="0.25">
      <c r="A713" s="2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T713" s="2"/>
    </row>
    <row r="714" spans="1:20" x14ac:dyDescent="0.25">
      <c r="A714" s="2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T714" s="2"/>
    </row>
    <row r="715" spans="1:20" x14ac:dyDescent="0.25">
      <c r="A715" s="2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T715" s="2"/>
    </row>
    <row r="716" spans="1:20" x14ac:dyDescent="0.25">
      <c r="A716" s="2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T716" s="2"/>
    </row>
    <row r="717" spans="1:20" x14ac:dyDescent="0.25">
      <c r="A717" s="2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T717" s="2"/>
    </row>
    <row r="718" spans="1:20" x14ac:dyDescent="0.25">
      <c r="A718" s="2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T718" s="2"/>
    </row>
    <row r="719" spans="1:20" x14ac:dyDescent="0.25">
      <c r="A719" s="2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T719" s="2"/>
    </row>
    <row r="720" spans="1:20" x14ac:dyDescent="0.25">
      <c r="A720" s="2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T720" s="2"/>
    </row>
    <row r="721" spans="1:20" x14ac:dyDescent="0.25">
      <c r="A721" s="2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T721" s="2"/>
    </row>
    <row r="722" spans="1:20" x14ac:dyDescent="0.25">
      <c r="A722" s="2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T722" s="2"/>
    </row>
    <row r="723" spans="1:20" x14ac:dyDescent="0.25">
      <c r="A723" s="2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T723" s="2"/>
    </row>
    <row r="724" spans="1:20" x14ac:dyDescent="0.25">
      <c r="A724" s="2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T724" s="2"/>
    </row>
    <row r="725" spans="1:20" x14ac:dyDescent="0.25">
      <c r="A725" s="2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T725" s="2"/>
    </row>
    <row r="726" spans="1:20" x14ac:dyDescent="0.25">
      <c r="A726" s="2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T726" s="2"/>
    </row>
    <row r="727" spans="1:20" x14ac:dyDescent="0.25">
      <c r="A727" s="2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T727" s="2"/>
    </row>
    <row r="728" spans="1:20" x14ac:dyDescent="0.25">
      <c r="A728" s="2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T728" s="2"/>
    </row>
    <row r="729" spans="1:20" x14ac:dyDescent="0.25">
      <c r="A729" s="2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T729" s="2"/>
    </row>
    <row r="730" spans="1:20" x14ac:dyDescent="0.25">
      <c r="A730" s="2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T730" s="2"/>
    </row>
    <row r="731" spans="1:20" x14ac:dyDescent="0.25">
      <c r="A731" s="2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T731" s="2"/>
    </row>
    <row r="732" spans="1:20" x14ac:dyDescent="0.25">
      <c r="A732" s="2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T732" s="2"/>
    </row>
    <row r="733" spans="1:20" x14ac:dyDescent="0.25">
      <c r="A733" s="2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T733" s="2"/>
    </row>
    <row r="734" spans="1:20" x14ac:dyDescent="0.25">
      <c r="A734" s="2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T734" s="2"/>
    </row>
    <row r="735" spans="1:20" x14ac:dyDescent="0.25">
      <c r="A735" s="2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T735" s="2"/>
    </row>
    <row r="736" spans="1:20" x14ac:dyDescent="0.25">
      <c r="A736" s="2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T736" s="2"/>
    </row>
    <row r="737" spans="1:20" x14ac:dyDescent="0.25">
      <c r="A737" s="2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T737" s="2"/>
    </row>
    <row r="738" spans="1:20" x14ac:dyDescent="0.25">
      <c r="A738" s="2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T738" s="2"/>
    </row>
    <row r="739" spans="1:20" x14ac:dyDescent="0.25">
      <c r="A739" s="2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T739" s="2"/>
    </row>
    <row r="740" spans="1:20" x14ac:dyDescent="0.25">
      <c r="A740" s="2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T740" s="2"/>
    </row>
    <row r="741" spans="1:20" x14ac:dyDescent="0.25">
      <c r="A741" s="2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T741" s="2"/>
    </row>
    <row r="742" spans="1:20" x14ac:dyDescent="0.25">
      <c r="A742" s="2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T742" s="2"/>
    </row>
    <row r="743" spans="1:20" x14ac:dyDescent="0.25">
      <c r="A743" s="2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T743" s="2"/>
    </row>
    <row r="744" spans="1:20" x14ac:dyDescent="0.25">
      <c r="A744" s="2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T744" s="2"/>
    </row>
    <row r="745" spans="1:20" x14ac:dyDescent="0.25">
      <c r="A745" s="2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T745" s="2"/>
    </row>
    <row r="746" spans="1:20" x14ac:dyDescent="0.25">
      <c r="A746" s="2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T746" s="2"/>
    </row>
    <row r="747" spans="1:20" x14ac:dyDescent="0.25">
      <c r="A747" s="2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T747" s="2"/>
    </row>
    <row r="748" spans="1:20" x14ac:dyDescent="0.25">
      <c r="A748" s="2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T748" s="2"/>
    </row>
    <row r="749" spans="1:20" x14ac:dyDescent="0.25">
      <c r="A749" s="2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T749" s="2"/>
    </row>
    <row r="750" spans="1:20" x14ac:dyDescent="0.25">
      <c r="A750" s="2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T750" s="2"/>
    </row>
    <row r="751" spans="1:20" x14ac:dyDescent="0.25">
      <c r="A751" s="2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T751" s="2"/>
    </row>
    <row r="752" spans="1:20" x14ac:dyDescent="0.25">
      <c r="A752" s="2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T752" s="2"/>
    </row>
    <row r="753" spans="1:20" x14ac:dyDescent="0.25">
      <c r="A753" s="2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T753" s="2"/>
    </row>
    <row r="754" spans="1:20" x14ac:dyDescent="0.25">
      <c r="A754" s="2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T754" s="2"/>
    </row>
    <row r="755" spans="1:20" x14ac:dyDescent="0.25">
      <c r="A755" s="2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T755" s="2"/>
    </row>
    <row r="756" spans="1:20" x14ac:dyDescent="0.25">
      <c r="A756" s="2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T756" s="2"/>
    </row>
    <row r="757" spans="1:20" x14ac:dyDescent="0.25">
      <c r="A757" s="2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T757" s="2"/>
    </row>
    <row r="758" spans="1:20" x14ac:dyDescent="0.25">
      <c r="A758" s="2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T758" s="2"/>
    </row>
    <row r="759" spans="1:20" x14ac:dyDescent="0.25">
      <c r="A759" s="2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T759" s="2"/>
    </row>
    <row r="760" spans="1:20" x14ac:dyDescent="0.25">
      <c r="A760" s="2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T760" s="2"/>
    </row>
    <row r="761" spans="1:20" x14ac:dyDescent="0.25">
      <c r="A761" s="2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T761" s="2"/>
    </row>
    <row r="762" spans="1:20" x14ac:dyDescent="0.25">
      <c r="A762" s="2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T762" s="2"/>
    </row>
    <row r="763" spans="1:20" x14ac:dyDescent="0.25">
      <c r="A763" s="2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T763" s="2"/>
    </row>
    <row r="764" spans="1:20" x14ac:dyDescent="0.25">
      <c r="A764" s="2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T764" s="2"/>
    </row>
    <row r="765" spans="1:20" x14ac:dyDescent="0.25">
      <c r="A765" s="2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T765" s="2"/>
    </row>
    <row r="766" spans="1:20" x14ac:dyDescent="0.25">
      <c r="A766" s="2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T766" s="2"/>
    </row>
    <row r="767" spans="1:20" x14ac:dyDescent="0.25">
      <c r="A767" s="2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T767" s="2"/>
    </row>
    <row r="768" spans="1:20" x14ac:dyDescent="0.25">
      <c r="A768" s="2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T768" s="2"/>
    </row>
    <row r="769" spans="1:20" x14ac:dyDescent="0.25">
      <c r="A769" s="2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T769" s="2"/>
    </row>
    <row r="770" spans="1:20" x14ac:dyDescent="0.25">
      <c r="A770" s="2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T770" s="2"/>
    </row>
    <row r="771" spans="1:20" x14ac:dyDescent="0.25">
      <c r="A771" s="2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T771" s="2"/>
    </row>
    <row r="772" spans="1:20" x14ac:dyDescent="0.25">
      <c r="A772" s="2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T772" s="2"/>
    </row>
    <row r="773" spans="1:20" x14ac:dyDescent="0.25">
      <c r="A773" s="2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T773" s="2"/>
    </row>
    <row r="774" spans="1:20" x14ac:dyDescent="0.25">
      <c r="A774" s="2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T774" s="2"/>
    </row>
    <row r="775" spans="1:20" x14ac:dyDescent="0.25">
      <c r="A775" s="2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T775" s="2"/>
    </row>
    <row r="776" spans="1:20" x14ac:dyDescent="0.25">
      <c r="A776" s="2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T776" s="2"/>
    </row>
    <row r="777" spans="1:20" x14ac:dyDescent="0.25">
      <c r="A777" s="2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T777" s="2"/>
    </row>
    <row r="778" spans="1:20" x14ac:dyDescent="0.25">
      <c r="A778" s="2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T778" s="2"/>
    </row>
    <row r="779" spans="1:20" x14ac:dyDescent="0.25">
      <c r="A779" s="2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T779" s="2"/>
    </row>
    <row r="780" spans="1:20" x14ac:dyDescent="0.25">
      <c r="A780" s="2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T780" s="2"/>
    </row>
    <row r="781" spans="1:20" x14ac:dyDescent="0.25">
      <c r="A781" s="2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T781" s="2"/>
    </row>
    <row r="782" spans="1:20" x14ac:dyDescent="0.25">
      <c r="A782" s="2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T782" s="2"/>
    </row>
    <row r="783" spans="1:20" x14ac:dyDescent="0.25">
      <c r="A783" s="2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T783" s="2"/>
    </row>
    <row r="784" spans="1:20" x14ac:dyDescent="0.25">
      <c r="A784" s="2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T784" s="2"/>
    </row>
    <row r="785" spans="1:20" x14ac:dyDescent="0.25">
      <c r="A785" s="2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T785" s="2"/>
    </row>
    <row r="786" spans="1:20" x14ac:dyDescent="0.25">
      <c r="A786" s="2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T786" s="2"/>
    </row>
    <row r="787" spans="1:20" x14ac:dyDescent="0.25">
      <c r="A787" s="2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T787" s="2"/>
    </row>
    <row r="788" spans="1:20" x14ac:dyDescent="0.25">
      <c r="A788" s="2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T788" s="2"/>
    </row>
    <row r="789" spans="1:20" x14ac:dyDescent="0.25">
      <c r="A789" s="2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T789" s="2"/>
    </row>
    <row r="790" spans="1:20" x14ac:dyDescent="0.25">
      <c r="A790" s="2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T790" s="2"/>
    </row>
    <row r="791" spans="1:20" x14ac:dyDescent="0.25">
      <c r="A791" s="2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T791" s="2"/>
    </row>
    <row r="792" spans="1:20" x14ac:dyDescent="0.25">
      <c r="A792" s="2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T792" s="2"/>
    </row>
    <row r="793" spans="1:20" x14ac:dyDescent="0.25">
      <c r="A793" s="2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T793" s="2"/>
    </row>
    <row r="794" spans="1:20" x14ac:dyDescent="0.25">
      <c r="A794" s="2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T794" s="2"/>
    </row>
    <row r="795" spans="1:20" x14ac:dyDescent="0.25">
      <c r="A795" s="2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T795" s="2"/>
    </row>
    <row r="796" spans="1:20" x14ac:dyDescent="0.25">
      <c r="A796" s="2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T796" s="2"/>
    </row>
    <row r="797" spans="1:20" x14ac:dyDescent="0.25">
      <c r="A797" s="2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T797" s="2"/>
    </row>
    <row r="798" spans="1:20" x14ac:dyDescent="0.25">
      <c r="A798" s="2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T798" s="2"/>
    </row>
    <row r="799" spans="1:20" x14ac:dyDescent="0.25">
      <c r="A799" s="2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T799" s="2"/>
    </row>
    <row r="800" spans="1:20" x14ac:dyDescent="0.25">
      <c r="A800" s="2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T800" s="2"/>
    </row>
    <row r="801" spans="1:20" x14ac:dyDescent="0.25">
      <c r="A801" s="2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T801" s="2"/>
    </row>
    <row r="802" spans="1:20" x14ac:dyDescent="0.25">
      <c r="A802" s="2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T802" s="2"/>
    </row>
    <row r="803" spans="1:20" x14ac:dyDescent="0.25">
      <c r="A803" s="2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T803" s="2"/>
    </row>
    <row r="804" spans="1:20" x14ac:dyDescent="0.25">
      <c r="A804" s="2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T804" s="2"/>
    </row>
    <row r="805" spans="1:20" x14ac:dyDescent="0.25">
      <c r="A805" s="2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T805" s="2"/>
    </row>
    <row r="806" spans="1:20" x14ac:dyDescent="0.25">
      <c r="A806" s="2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T806" s="2"/>
    </row>
    <row r="807" spans="1:20" x14ac:dyDescent="0.25">
      <c r="A807" s="2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T807" s="2"/>
    </row>
    <row r="808" spans="1:20" x14ac:dyDescent="0.25">
      <c r="A808" s="2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T808" s="2"/>
    </row>
    <row r="809" spans="1:20" x14ac:dyDescent="0.25">
      <c r="A809" s="2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T809" s="2"/>
    </row>
    <row r="810" spans="1:20" x14ac:dyDescent="0.25">
      <c r="A810" s="2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T810" s="2"/>
    </row>
    <row r="811" spans="1:20" x14ac:dyDescent="0.25">
      <c r="A811" s="2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T811" s="2"/>
    </row>
    <row r="812" spans="1:20" x14ac:dyDescent="0.25">
      <c r="A812" s="2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T812" s="2"/>
    </row>
    <row r="813" spans="1:20" x14ac:dyDescent="0.25">
      <c r="A813" s="2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T813" s="2"/>
    </row>
    <row r="814" spans="1:20" x14ac:dyDescent="0.25">
      <c r="A814" s="2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T814" s="2"/>
    </row>
    <row r="815" spans="1:20" x14ac:dyDescent="0.25">
      <c r="A815" s="2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T815" s="2"/>
    </row>
    <row r="816" spans="1:20" x14ac:dyDescent="0.25">
      <c r="A816" s="2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T816" s="2"/>
    </row>
    <row r="817" spans="1:20" x14ac:dyDescent="0.25">
      <c r="A817" s="2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T817" s="2"/>
    </row>
    <row r="818" spans="1:20" x14ac:dyDescent="0.25">
      <c r="A818" s="2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T818" s="2"/>
    </row>
    <row r="819" spans="1:20" x14ac:dyDescent="0.25">
      <c r="A819" s="2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T819" s="2"/>
    </row>
    <row r="820" spans="1:20" x14ac:dyDescent="0.25">
      <c r="A820" s="2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T820" s="2"/>
    </row>
    <row r="821" spans="1:20" x14ac:dyDescent="0.25">
      <c r="A821" s="2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T821" s="2"/>
    </row>
    <row r="822" spans="1:20" x14ac:dyDescent="0.25">
      <c r="A822" s="2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T822" s="2"/>
    </row>
    <row r="823" spans="1:20" x14ac:dyDescent="0.25">
      <c r="A823" s="2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T823" s="2"/>
    </row>
    <row r="824" spans="1:20" x14ac:dyDescent="0.25">
      <c r="A824" s="2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T824" s="2"/>
    </row>
    <row r="825" spans="1:20" x14ac:dyDescent="0.25">
      <c r="A825" s="2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T825" s="2"/>
    </row>
    <row r="826" spans="1:20" x14ac:dyDescent="0.25">
      <c r="A826" s="2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T826" s="2"/>
    </row>
    <row r="827" spans="1:20" x14ac:dyDescent="0.25">
      <c r="A827" s="2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T827" s="2"/>
    </row>
    <row r="828" spans="1:20" x14ac:dyDescent="0.25">
      <c r="A828" s="2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T828" s="2"/>
    </row>
    <row r="829" spans="1:20" x14ac:dyDescent="0.25">
      <c r="A829" s="2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T829" s="2"/>
    </row>
    <row r="830" spans="1:20" x14ac:dyDescent="0.25">
      <c r="A830" s="2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T830" s="2"/>
    </row>
    <row r="831" spans="1:20" x14ac:dyDescent="0.25">
      <c r="A831" s="2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T831" s="2"/>
    </row>
    <row r="832" spans="1:20" x14ac:dyDescent="0.25">
      <c r="A832" s="2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T832" s="2"/>
    </row>
    <row r="833" spans="1:20" x14ac:dyDescent="0.25">
      <c r="A833" s="2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T833" s="2"/>
    </row>
    <row r="834" spans="1:20" x14ac:dyDescent="0.25">
      <c r="A834" s="2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T834" s="2"/>
    </row>
    <row r="835" spans="1:20" x14ac:dyDescent="0.25">
      <c r="A835" s="2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T835" s="2"/>
    </row>
    <row r="836" spans="1:20" x14ac:dyDescent="0.25">
      <c r="A836" s="2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T836" s="2"/>
    </row>
    <row r="837" spans="1:20" x14ac:dyDescent="0.25">
      <c r="A837" s="2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T837" s="2"/>
    </row>
    <row r="838" spans="1:20" x14ac:dyDescent="0.25">
      <c r="A838" s="2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T838" s="2"/>
    </row>
    <row r="839" spans="1:20" x14ac:dyDescent="0.25">
      <c r="A839" s="2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T839" s="2"/>
    </row>
    <row r="840" spans="1:20" x14ac:dyDescent="0.25">
      <c r="A840" s="2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T840" s="2"/>
    </row>
    <row r="841" spans="1:20" x14ac:dyDescent="0.25">
      <c r="A841" s="2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T841" s="2"/>
    </row>
    <row r="842" spans="1:20" x14ac:dyDescent="0.25">
      <c r="A842" s="2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T842" s="2"/>
    </row>
    <row r="843" spans="1:20" x14ac:dyDescent="0.25">
      <c r="A843" s="2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T843" s="2"/>
    </row>
    <row r="844" spans="1:20" x14ac:dyDescent="0.25">
      <c r="A844" s="2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T844" s="2"/>
    </row>
    <row r="845" spans="1:20" x14ac:dyDescent="0.25">
      <c r="A845" s="2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T845" s="2"/>
    </row>
    <row r="846" spans="1:20" x14ac:dyDescent="0.25">
      <c r="A846" s="2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T846" s="2"/>
    </row>
    <row r="847" spans="1:20" x14ac:dyDescent="0.25">
      <c r="A847" s="2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T847" s="2"/>
    </row>
    <row r="848" spans="1:20" x14ac:dyDescent="0.25">
      <c r="A848" s="2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T848" s="2"/>
    </row>
    <row r="849" spans="1:20" x14ac:dyDescent="0.25">
      <c r="A849" s="2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T849" s="2"/>
    </row>
    <row r="850" spans="1:20" x14ac:dyDescent="0.25">
      <c r="A850" s="2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T850" s="2"/>
    </row>
    <row r="851" spans="1:20" x14ac:dyDescent="0.25">
      <c r="A851" s="2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T851" s="2"/>
    </row>
    <row r="852" spans="1:20" x14ac:dyDescent="0.25">
      <c r="A852" s="2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T852" s="2"/>
    </row>
    <row r="853" spans="1:20" x14ac:dyDescent="0.25">
      <c r="A853" s="2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T853" s="2"/>
    </row>
    <row r="854" spans="1:20" x14ac:dyDescent="0.25">
      <c r="A854" s="2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T854" s="2"/>
    </row>
    <row r="855" spans="1:20" x14ac:dyDescent="0.25">
      <c r="A855" s="2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T855" s="2"/>
    </row>
    <row r="856" spans="1:20" x14ac:dyDescent="0.25">
      <c r="A856" s="2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T856" s="2"/>
    </row>
    <row r="857" spans="1:20" x14ac:dyDescent="0.25">
      <c r="A857" s="2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T857" s="2"/>
    </row>
    <row r="858" spans="1:20" x14ac:dyDescent="0.25">
      <c r="A858" s="2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T858" s="2"/>
    </row>
    <row r="859" spans="1:20" x14ac:dyDescent="0.25">
      <c r="A859" s="2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T859" s="2"/>
    </row>
    <row r="860" spans="1:20" x14ac:dyDescent="0.25">
      <c r="A860" s="2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T860" s="2"/>
    </row>
    <row r="861" spans="1:20" x14ac:dyDescent="0.25">
      <c r="A861" s="2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T861" s="2"/>
    </row>
    <row r="862" spans="1:20" x14ac:dyDescent="0.25">
      <c r="A862" s="2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T862" s="2"/>
    </row>
    <row r="863" spans="1:20" x14ac:dyDescent="0.25">
      <c r="A863" s="2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T863" s="2"/>
    </row>
    <row r="864" spans="1:20" x14ac:dyDescent="0.25">
      <c r="A864" s="2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T864" s="2"/>
    </row>
    <row r="865" spans="1:20" x14ac:dyDescent="0.25">
      <c r="A865" s="2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T865" s="2"/>
    </row>
    <row r="866" spans="1:20" x14ac:dyDescent="0.25">
      <c r="A866" s="2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T866" s="2"/>
    </row>
    <row r="867" spans="1:20" x14ac:dyDescent="0.25">
      <c r="A867" s="2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T867" s="2"/>
    </row>
    <row r="868" spans="1:20" x14ac:dyDescent="0.25">
      <c r="A868" s="2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T868" s="2"/>
    </row>
    <row r="869" spans="1:20" x14ac:dyDescent="0.25">
      <c r="A869" s="2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T869" s="2"/>
    </row>
    <row r="870" spans="1:20" x14ac:dyDescent="0.25">
      <c r="A870" s="2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T870" s="2"/>
    </row>
    <row r="871" spans="1:20" x14ac:dyDescent="0.25">
      <c r="A871" s="2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T871" s="2"/>
    </row>
    <row r="872" spans="1:20" x14ac:dyDescent="0.25">
      <c r="A872" s="2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T872" s="2"/>
    </row>
    <row r="873" spans="1:20" x14ac:dyDescent="0.25">
      <c r="A873" s="2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T873" s="2"/>
    </row>
    <row r="874" spans="1:20" x14ac:dyDescent="0.25">
      <c r="A874" s="2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T874" s="2"/>
    </row>
    <row r="875" spans="1:20" x14ac:dyDescent="0.25">
      <c r="A875" s="2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T875" s="2"/>
    </row>
    <row r="876" spans="1:20" x14ac:dyDescent="0.25">
      <c r="A876" s="2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T876" s="2"/>
    </row>
    <row r="877" spans="1:20" x14ac:dyDescent="0.25">
      <c r="A877" s="2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T877" s="2"/>
    </row>
    <row r="878" spans="1:20" x14ac:dyDescent="0.25">
      <c r="A878" s="2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T878" s="2"/>
    </row>
    <row r="879" spans="1:20" x14ac:dyDescent="0.25">
      <c r="A879" s="2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T879" s="2"/>
    </row>
    <row r="880" spans="1:20" x14ac:dyDescent="0.25">
      <c r="A880" s="2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T880" s="2"/>
    </row>
    <row r="881" spans="1:20" x14ac:dyDescent="0.25">
      <c r="A881" s="2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T881" s="2"/>
    </row>
    <row r="882" spans="1:20" x14ac:dyDescent="0.25">
      <c r="A882" s="2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T882" s="2"/>
    </row>
    <row r="883" spans="1:20" x14ac:dyDescent="0.25">
      <c r="A883" s="2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T883" s="2"/>
    </row>
    <row r="884" spans="1:20" x14ac:dyDescent="0.25">
      <c r="A884" s="2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T884" s="2"/>
    </row>
    <row r="885" spans="1:20" x14ac:dyDescent="0.25">
      <c r="A885" s="2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T885" s="2"/>
    </row>
    <row r="886" spans="1:20" x14ac:dyDescent="0.25">
      <c r="A886" s="2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T886" s="2"/>
    </row>
    <row r="887" spans="1:20" x14ac:dyDescent="0.25">
      <c r="A887" s="2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T887" s="2"/>
    </row>
    <row r="888" spans="1:20" x14ac:dyDescent="0.25">
      <c r="A888" s="2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T888" s="2"/>
    </row>
    <row r="889" spans="1:20" x14ac:dyDescent="0.25">
      <c r="A889" s="2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T889" s="2"/>
    </row>
    <row r="890" spans="1:20" x14ac:dyDescent="0.25">
      <c r="A890" s="2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T890" s="2"/>
    </row>
    <row r="891" spans="1:20" x14ac:dyDescent="0.25">
      <c r="A891" s="2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T891" s="2"/>
    </row>
    <row r="892" spans="1:20" x14ac:dyDescent="0.25">
      <c r="A892" s="2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T892" s="2"/>
    </row>
    <row r="893" spans="1:20" x14ac:dyDescent="0.25">
      <c r="A893" s="2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T893" s="2"/>
    </row>
    <row r="894" spans="1:20" x14ac:dyDescent="0.25">
      <c r="A894" s="2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T894" s="2"/>
    </row>
    <row r="895" spans="1:20" x14ac:dyDescent="0.25">
      <c r="A895" s="2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T895" s="2"/>
    </row>
    <row r="896" spans="1:20" x14ac:dyDescent="0.25">
      <c r="A896" s="2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T896" s="2"/>
    </row>
    <row r="897" spans="1:20" x14ac:dyDescent="0.25">
      <c r="A897" s="2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T897" s="2"/>
    </row>
    <row r="898" spans="1:20" x14ac:dyDescent="0.25">
      <c r="A898" s="2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T898" s="2"/>
    </row>
    <row r="899" spans="1:20" x14ac:dyDescent="0.25">
      <c r="A899" s="2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T899" s="2"/>
    </row>
    <row r="900" spans="1:20" x14ac:dyDescent="0.25">
      <c r="A900" s="2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T900" s="2"/>
    </row>
    <row r="901" spans="1:20" x14ac:dyDescent="0.25">
      <c r="A901" s="2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T901" s="2"/>
    </row>
    <row r="902" spans="1:20" x14ac:dyDescent="0.25">
      <c r="A902" s="2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T902" s="2"/>
    </row>
    <row r="903" spans="1:20" x14ac:dyDescent="0.25">
      <c r="A903" s="2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T903" s="2"/>
    </row>
    <row r="904" spans="1:20" x14ac:dyDescent="0.25">
      <c r="A904" s="2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T904" s="2"/>
    </row>
    <row r="905" spans="1:20" x14ac:dyDescent="0.25">
      <c r="A905" s="2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T905" s="2"/>
    </row>
    <row r="906" spans="1:20" x14ac:dyDescent="0.25">
      <c r="A906" s="2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T906" s="2"/>
    </row>
    <row r="907" spans="1:20" x14ac:dyDescent="0.25">
      <c r="A907" s="2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T907" s="2"/>
    </row>
    <row r="908" spans="1:20" x14ac:dyDescent="0.25">
      <c r="A908" s="2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T908" s="2"/>
    </row>
    <row r="909" spans="1:20" x14ac:dyDescent="0.25">
      <c r="A909" s="2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T909" s="2"/>
    </row>
    <row r="910" spans="1:20" x14ac:dyDescent="0.25">
      <c r="A910" s="2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T910" s="2"/>
    </row>
    <row r="911" spans="1:20" x14ac:dyDescent="0.25">
      <c r="A911" s="2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T911" s="2"/>
    </row>
    <row r="912" spans="1:20" x14ac:dyDescent="0.25">
      <c r="A912" s="2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T912" s="2"/>
    </row>
    <row r="913" spans="1:20" x14ac:dyDescent="0.25">
      <c r="A913" s="2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T913" s="2"/>
    </row>
    <row r="914" spans="1:20" x14ac:dyDescent="0.25">
      <c r="A914" s="2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T914" s="2"/>
    </row>
    <row r="915" spans="1:20" x14ac:dyDescent="0.25">
      <c r="A915" s="2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T915" s="2"/>
    </row>
    <row r="916" spans="1:20" x14ac:dyDescent="0.25">
      <c r="A916" s="2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T916" s="2"/>
    </row>
    <row r="917" spans="1:20" x14ac:dyDescent="0.25">
      <c r="A917" s="2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T917" s="2"/>
    </row>
    <row r="918" spans="1:20" x14ac:dyDescent="0.25">
      <c r="A918" s="2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T918" s="2"/>
    </row>
    <row r="919" spans="1:20" x14ac:dyDescent="0.25">
      <c r="A919" s="2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T919" s="2"/>
    </row>
    <row r="920" spans="1:20" x14ac:dyDescent="0.25">
      <c r="A920" s="2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T920" s="2"/>
    </row>
    <row r="921" spans="1:20" x14ac:dyDescent="0.25">
      <c r="A921" s="2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T921" s="2"/>
    </row>
    <row r="922" spans="1:20" x14ac:dyDescent="0.25">
      <c r="A922" s="2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T922" s="2"/>
    </row>
    <row r="923" spans="1:20" x14ac:dyDescent="0.25">
      <c r="A923" s="2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T923" s="2"/>
    </row>
    <row r="924" spans="1:20" x14ac:dyDescent="0.25">
      <c r="A924" s="2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T924" s="2"/>
    </row>
    <row r="925" spans="1:20" x14ac:dyDescent="0.25">
      <c r="A925" s="2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T925" s="2"/>
    </row>
    <row r="926" spans="1:20" x14ac:dyDescent="0.25">
      <c r="A926" s="2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T926" s="2"/>
    </row>
    <row r="927" spans="1:20" x14ac:dyDescent="0.25">
      <c r="A927" s="2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T927" s="2"/>
    </row>
    <row r="928" spans="1:20" x14ac:dyDescent="0.25">
      <c r="A928" s="2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T928" s="2"/>
    </row>
    <row r="929" spans="1:20" x14ac:dyDescent="0.25">
      <c r="A929" s="2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T929" s="2"/>
    </row>
    <row r="930" spans="1:20" x14ac:dyDescent="0.25">
      <c r="A930" s="2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T930" s="2"/>
    </row>
    <row r="931" spans="1:20" x14ac:dyDescent="0.25">
      <c r="A931" s="2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T931" s="2"/>
    </row>
    <row r="932" spans="1:20" x14ac:dyDescent="0.25">
      <c r="A932" s="2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T932" s="2"/>
    </row>
    <row r="933" spans="1:20" x14ac:dyDescent="0.25">
      <c r="A933" s="2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T933" s="2"/>
    </row>
    <row r="934" spans="1:20" x14ac:dyDescent="0.25">
      <c r="A934" s="2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T934" s="2"/>
    </row>
    <row r="935" spans="1:20" x14ac:dyDescent="0.25">
      <c r="A935" s="2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T935" s="2"/>
    </row>
    <row r="936" spans="1:20" x14ac:dyDescent="0.25">
      <c r="A936" s="2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T936" s="2"/>
    </row>
    <row r="937" spans="1:20" x14ac:dyDescent="0.25">
      <c r="A937" s="2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T937" s="2"/>
    </row>
    <row r="938" spans="1:20" x14ac:dyDescent="0.25">
      <c r="A938" s="2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T938" s="2"/>
    </row>
    <row r="939" spans="1:20" x14ac:dyDescent="0.25">
      <c r="A939" s="2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T939" s="2"/>
    </row>
    <row r="940" spans="1:20" x14ac:dyDescent="0.25">
      <c r="A940" s="2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T940" s="2"/>
    </row>
    <row r="941" spans="1:20" x14ac:dyDescent="0.25">
      <c r="A941" s="2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T941" s="2"/>
    </row>
    <row r="942" spans="1:20" x14ac:dyDescent="0.25">
      <c r="A942" s="2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T942" s="2"/>
    </row>
    <row r="943" spans="1:20" x14ac:dyDescent="0.25">
      <c r="A943" s="2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T943" s="2"/>
    </row>
    <row r="944" spans="1:20" x14ac:dyDescent="0.25">
      <c r="A944" s="2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T944" s="2"/>
    </row>
    <row r="945" spans="1:20" x14ac:dyDescent="0.25">
      <c r="A945" s="2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T945" s="2"/>
    </row>
    <row r="946" spans="1:20" x14ac:dyDescent="0.25">
      <c r="A946" s="2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T946" s="2"/>
    </row>
    <row r="947" spans="1:20" x14ac:dyDescent="0.25">
      <c r="A947" s="2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T947" s="2"/>
    </row>
    <row r="948" spans="1:20" x14ac:dyDescent="0.25">
      <c r="A948" s="2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T948" s="2"/>
    </row>
    <row r="949" spans="1:20" x14ac:dyDescent="0.25">
      <c r="A949" s="2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T949" s="2"/>
    </row>
    <row r="950" spans="1:20" x14ac:dyDescent="0.25">
      <c r="A950" s="2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T950" s="2"/>
    </row>
    <row r="951" spans="1:20" x14ac:dyDescent="0.25">
      <c r="A951" s="2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T951" s="2"/>
    </row>
    <row r="952" spans="1:20" x14ac:dyDescent="0.25">
      <c r="A952" s="2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T952" s="2"/>
    </row>
    <row r="953" spans="1:20" x14ac:dyDescent="0.25">
      <c r="A953" s="2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T953" s="2"/>
    </row>
    <row r="954" spans="1:20" x14ac:dyDescent="0.25">
      <c r="A954" s="2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T954" s="2"/>
    </row>
    <row r="955" spans="1:20" x14ac:dyDescent="0.25">
      <c r="A955" s="2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T955" s="2"/>
    </row>
    <row r="956" spans="1:20" x14ac:dyDescent="0.25">
      <c r="A956" s="2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T956" s="2"/>
    </row>
    <row r="957" spans="1:20" x14ac:dyDescent="0.25">
      <c r="A957" s="2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T957" s="2"/>
    </row>
    <row r="958" spans="1:20" x14ac:dyDescent="0.25">
      <c r="A958" s="2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T958" s="2"/>
    </row>
    <row r="959" spans="1:20" x14ac:dyDescent="0.25">
      <c r="A959" s="2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T959" s="2"/>
    </row>
    <row r="960" spans="1:20" x14ac:dyDescent="0.25">
      <c r="A960" s="2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T960" s="2"/>
    </row>
    <row r="961" spans="1:20" x14ac:dyDescent="0.25">
      <c r="A961" s="2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T961" s="2"/>
    </row>
    <row r="962" spans="1:20" x14ac:dyDescent="0.25">
      <c r="A962" s="2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T962" s="2"/>
    </row>
    <row r="963" spans="1:20" x14ac:dyDescent="0.25">
      <c r="A963" s="2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T963" s="2"/>
    </row>
    <row r="964" spans="1:20" x14ac:dyDescent="0.25">
      <c r="A964" s="2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T964" s="2"/>
    </row>
    <row r="965" spans="1:20" x14ac:dyDescent="0.25">
      <c r="A965" s="2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T965" s="2"/>
    </row>
    <row r="966" spans="1:20" x14ac:dyDescent="0.25">
      <c r="A966" s="2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T966" s="2"/>
    </row>
    <row r="967" spans="1:20" x14ac:dyDescent="0.25">
      <c r="A967" s="2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T967" s="2"/>
    </row>
    <row r="968" spans="1:20" x14ac:dyDescent="0.25">
      <c r="A968" s="2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T968" s="2"/>
    </row>
    <row r="969" spans="1:20" x14ac:dyDescent="0.25">
      <c r="A969" s="2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T969" s="2"/>
    </row>
    <row r="970" spans="1:20" x14ac:dyDescent="0.25">
      <c r="A970" s="2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T970" s="2"/>
    </row>
    <row r="971" spans="1:20" x14ac:dyDescent="0.25">
      <c r="A971" s="2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T971" s="2"/>
    </row>
    <row r="972" spans="1:20" x14ac:dyDescent="0.25">
      <c r="A972" s="2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T972" s="2"/>
    </row>
    <row r="973" spans="1:20" x14ac:dyDescent="0.25">
      <c r="A973" s="2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T973" s="2"/>
    </row>
    <row r="974" spans="1:20" x14ac:dyDescent="0.25">
      <c r="A974" s="2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T974" s="2"/>
    </row>
    <row r="975" spans="1:20" x14ac:dyDescent="0.25">
      <c r="A975" s="2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T975" s="2"/>
    </row>
    <row r="976" spans="1:20" x14ac:dyDescent="0.25">
      <c r="A976" s="2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T976" s="2"/>
    </row>
    <row r="977" spans="1:20" x14ac:dyDescent="0.25">
      <c r="A977" s="2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T977" s="2"/>
    </row>
    <row r="978" spans="1:20" x14ac:dyDescent="0.25">
      <c r="A978" s="2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T978" s="2"/>
    </row>
    <row r="979" spans="1:20" x14ac:dyDescent="0.25">
      <c r="A979" s="2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T979" s="2"/>
    </row>
    <row r="980" spans="1:20" x14ac:dyDescent="0.25">
      <c r="A980" s="2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T980" s="2"/>
    </row>
    <row r="981" spans="1:20" x14ac:dyDescent="0.25">
      <c r="A981" s="2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T981" s="2"/>
    </row>
    <row r="982" spans="1:20" x14ac:dyDescent="0.25">
      <c r="A982" s="2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T982" s="2"/>
    </row>
    <row r="983" spans="1:20" x14ac:dyDescent="0.25">
      <c r="A983" s="2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T983" s="2"/>
    </row>
    <row r="984" spans="1:20" x14ac:dyDescent="0.25">
      <c r="A984" s="2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T984" s="2"/>
    </row>
    <row r="985" spans="1:20" x14ac:dyDescent="0.25">
      <c r="A985" s="2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T985" s="2"/>
    </row>
    <row r="986" spans="1:20" x14ac:dyDescent="0.25">
      <c r="A986" s="2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T986" s="2"/>
    </row>
    <row r="987" spans="1:20" x14ac:dyDescent="0.25">
      <c r="A987" s="2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T987" s="2"/>
    </row>
    <row r="988" spans="1:20" x14ac:dyDescent="0.25">
      <c r="A988" s="2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T988" s="2"/>
    </row>
    <row r="989" spans="1:20" x14ac:dyDescent="0.25">
      <c r="A989" s="2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T989" s="2"/>
    </row>
    <row r="990" spans="1:20" x14ac:dyDescent="0.25">
      <c r="A990" s="2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T990" s="2"/>
    </row>
    <row r="991" spans="1:20" x14ac:dyDescent="0.25">
      <c r="A991" s="2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T991" s="2"/>
    </row>
    <row r="992" spans="1:20" x14ac:dyDescent="0.25">
      <c r="A992" s="2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T992" s="2"/>
    </row>
    <row r="993" spans="1:20" x14ac:dyDescent="0.25">
      <c r="A993" s="2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T993" s="2"/>
    </row>
    <row r="994" spans="1:20" x14ac:dyDescent="0.25">
      <c r="A994" s="2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T994" s="2"/>
    </row>
    <row r="995" spans="1:20" x14ac:dyDescent="0.25">
      <c r="A995" s="2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T995" s="2"/>
    </row>
    <row r="996" spans="1:20" x14ac:dyDescent="0.25">
      <c r="A996" s="2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T996" s="2"/>
    </row>
    <row r="997" spans="1:20" x14ac:dyDescent="0.25">
      <c r="A997" s="2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T997" s="2"/>
    </row>
    <row r="998" spans="1:20" x14ac:dyDescent="0.25">
      <c r="A998" s="2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T998" s="2"/>
    </row>
    <row r="999" spans="1:20" x14ac:dyDescent="0.25">
      <c r="A999" s="2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T999" s="2"/>
    </row>
    <row r="1000" spans="1:20" x14ac:dyDescent="0.25">
      <c r="A1000" s="2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T1000" s="2"/>
    </row>
    <row r="1001" spans="1:20" x14ac:dyDescent="0.25">
      <c r="A1001" s="2"/>
      <c r="H1001" s="51"/>
      <c r="I1001" s="51"/>
      <c r="J1001" s="51"/>
      <c r="K1001" s="51"/>
      <c r="L1001" s="51"/>
      <c r="M1001" s="51"/>
      <c r="N1001" s="51"/>
      <c r="O1001" s="51"/>
      <c r="P1001" s="51"/>
      <c r="Q1001" s="51"/>
      <c r="T1001" s="2"/>
    </row>
    <row r="1002" spans="1:20" x14ac:dyDescent="0.25">
      <c r="A1002" s="2"/>
      <c r="H1002" s="51"/>
      <c r="I1002" s="51"/>
      <c r="J1002" s="51"/>
      <c r="K1002" s="51"/>
      <c r="L1002" s="51"/>
      <c r="M1002" s="51"/>
      <c r="N1002" s="51"/>
      <c r="O1002" s="51"/>
      <c r="P1002" s="51"/>
      <c r="Q1002" s="51"/>
    </row>
    <row r="1003" spans="1:20" x14ac:dyDescent="0.25">
      <c r="A1003" s="2"/>
      <c r="H1003" s="51"/>
      <c r="I1003" s="51"/>
      <c r="J1003" s="51"/>
      <c r="K1003" s="51"/>
      <c r="L1003" s="51"/>
      <c r="M1003" s="51"/>
      <c r="N1003" s="51"/>
      <c r="O1003" s="51"/>
      <c r="P1003" s="51"/>
      <c r="Q1003" s="51"/>
    </row>
    <row r="1004" spans="1:20" x14ac:dyDescent="0.25">
      <c r="A1004" s="2"/>
      <c r="H1004" s="51"/>
      <c r="I1004" s="51"/>
      <c r="J1004" s="51"/>
      <c r="K1004" s="51"/>
      <c r="L1004" s="51"/>
      <c r="M1004" s="51"/>
      <c r="N1004" s="51"/>
      <c r="O1004" s="51"/>
      <c r="P1004" s="51"/>
      <c r="Q1004" s="51"/>
    </row>
    <row r="1005" spans="1:20" x14ac:dyDescent="0.25">
      <c r="A1005" s="2"/>
      <c r="H1005" s="51"/>
      <c r="I1005" s="51"/>
      <c r="J1005" s="51"/>
      <c r="K1005" s="51"/>
      <c r="L1005" s="51"/>
      <c r="M1005" s="51"/>
      <c r="N1005" s="51"/>
      <c r="O1005" s="51"/>
      <c r="P1005" s="51"/>
      <c r="Q1005" s="51"/>
    </row>
    <row r="1006" spans="1:20" x14ac:dyDescent="0.25">
      <c r="A1006" s="2"/>
      <c r="H1006" s="51"/>
      <c r="I1006" s="51"/>
      <c r="J1006" s="51"/>
      <c r="K1006" s="51"/>
      <c r="L1006" s="51"/>
      <c r="M1006" s="51"/>
      <c r="N1006" s="51"/>
      <c r="O1006" s="51"/>
      <c r="P1006" s="51"/>
      <c r="Q1006" s="51"/>
    </row>
  </sheetData>
  <mergeCells count="32">
    <mergeCell ref="A7:A8"/>
    <mergeCell ref="B7:B8"/>
    <mergeCell ref="C7:C8"/>
    <mergeCell ref="D7:G7"/>
    <mergeCell ref="H7:H8"/>
    <mergeCell ref="A2:S2"/>
    <mergeCell ref="A3:S3"/>
    <mergeCell ref="A4:S4"/>
    <mergeCell ref="A5:S5"/>
    <mergeCell ref="B6:R6"/>
    <mergeCell ref="B54:C54"/>
    <mergeCell ref="I7:I8"/>
    <mergeCell ref="K7:L7"/>
    <mergeCell ref="N7:P7"/>
    <mergeCell ref="Q7:S7"/>
    <mergeCell ref="B10:C10"/>
    <mergeCell ref="B39:C39"/>
    <mergeCell ref="B40:C40"/>
    <mergeCell ref="B44:C44"/>
    <mergeCell ref="B45:C45"/>
    <mergeCell ref="B49:C49"/>
    <mergeCell ref="B50:C50"/>
    <mergeCell ref="M73:R73"/>
    <mergeCell ref="M77:R77"/>
    <mergeCell ref="M78:R78"/>
    <mergeCell ref="B61:C61"/>
    <mergeCell ref="B68:C68"/>
    <mergeCell ref="B69:C69"/>
    <mergeCell ref="E69:F69"/>
    <mergeCell ref="Q69:R69"/>
    <mergeCell ref="A72:B72"/>
    <mergeCell ref="M72:R7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23"/>
  <sheetViews>
    <sheetView topLeftCell="A91" zoomScale="80" zoomScaleNormal="80" workbookViewId="0">
      <selection activeCell="A81" sqref="A81:XFD81"/>
    </sheetView>
  </sheetViews>
  <sheetFormatPr defaultRowHeight="12.75" x14ac:dyDescent="0.25"/>
  <cols>
    <col min="1" max="1" width="5.28515625" style="52" customWidth="1"/>
    <col min="2" max="2" width="18.7109375" style="2" customWidth="1"/>
    <col min="3" max="3" width="41.28515625" style="2" customWidth="1"/>
    <col min="4" max="7" width="6.5703125" style="52" customWidth="1"/>
    <col min="8" max="8" width="21.42578125" style="2" customWidth="1"/>
    <col min="9" max="9" width="19.85546875" style="2" customWidth="1"/>
    <col min="10" max="10" width="19.5703125" style="2" customWidth="1"/>
    <col min="11" max="11" width="15.7109375" style="2" customWidth="1"/>
    <col min="12" max="12" width="24.5703125" style="2" customWidth="1"/>
    <col min="13" max="13" width="18" style="2" customWidth="1"/>
    <col min="14" max="16" width="5.85546875" style="2" customWidth="1"/>
    <col min="17" max="18" width="6.85546875" style="2" customWidth="1"/>
    <col min="19" max="19" width="17" style="2" customWidth="1"/>
    <col min="20" max="20" width="15.7109375" style="1" customWidth="1"/>
    <col min="21" max="21" width="9.140625" style="2"/>
    <col min="22" max="22" width="23.28515625" style="2" customWidth="1"/>
    <col min="23" max="25" width="9.140625" style="2"/>
    <col min="26" max="26" width="3" style="2" customWidth="1"/>
    <col min="27" max="16384" width="9.140625" style="2"/>
  </cols>
  <sheetData>
    <row r="2" spans="1:19" ht="15.75" x14ac:dyDescent="0.25">
      <c r="A2" s="529" t="s">
        <v>183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</row>
    <row r="3" spans="1:19" ht="15.75" x14ac:dyDescent="0.25">
      <c r="A3" s="529" t="s">
        <v>2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</row>
    <row r="4" spans="1:19" ht="15.75" x14ac:dyDescent="0.25">
      <c r="A4" s="529" t="s">
        <v>38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</row>
    <row r="5" spans="1:19" ht="15.75" x14ac:dyDescent="0.25">
      <c r="A5" s="530" t="s">
        <v>305</v>
      </c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  <c r="S5" s="530"/>
    </row>
    <row r="6" spans="1:19" s="1" customFormat="1" x14ac:dyDescent="0.25">
      <c r="A6" s="52"/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  <c r="M6" s="531"/>
      <c r="N6" s="531"/>
      <c r="O6" s="531"/>
      <c r="P6" s="531"/>
      <c r="Q6" s="531"/>
      <c r="R6" s="531"/>
      <c r="S6" s="359"/>
    </row>
    <row r="7" spans="1:19" s="1" customFormat="1" x14ac:dyDescent="0.25">
      <c r="A7" s="520" t="s">
        <v>19</v>
      </c>
      <c r="B7" s="522" t="s">
        <v>39</v>
      </c>
      <c r="C7" s="524" t="s">
        <v>13</v>
      </c>
      <c r="D7" s="507" t="s">
        <v>14</v>
      </c>
      <c r="E7" s="508"/>
      <c r="F7" s="508"/>
      <c r="G7" s="509"/>
      <c r="H7" s="524" t="s">
        <v>3</v>
      </c>
      <c r="I7" s="524" t="s">
        <v>4</v>
      </c>
      <c r="J7" s="4" t="s">
        <v>5</v>
      </c>
      <c r="K7" s="507" t="s">
        <v>6</v>
      </c>
      <c r="L7" s="509"/>
      <c r="M7" s="3" t="s">
        <v>7</v>
      </c>
      <c r="N7" s="507" t="s">
        <v>26</v>
      </c>
      <c r="O7" s="508"/>
      <c r="P7" s="508"/>
      <c r="Q7" s="507" t="s">
        <v>8</v>
      </c>
      <c r="R7" s="508"/>
      <c r="S7" s="509"/>
    </row>
    <row r="8" spans="1:19" s="1" customFormat="1" ht="25.5" x14ac:dyDescent="0.25">
      <c r="A8" s="521"/>
      <c r="B8" s="523"/>
      <c r="C8" s="525"/>
      <c r="D8" s="3" t="s">
        <v>15</v>
      </c>
      <c r="E8" s="3" t="s">
        <v>16</v>
      </c>
      <c r="F8" s="3" t="s">
        <v>17</v>
      </c>
      <c r="G8" s="5" t="s">
        <v>18</v>
      </c>
      <c r="H8" s="525"/>
      <c r="I8" s="525"/>
      <c r="J8" s="4"/>
      <c r="K8" s="4" t="s">
        <v>9</v>
      </c>
      <c r="L8" s="3" t="s">
        <v>12</v>
      </c>
      <c r="M8" s="3"/>
      <c r="N8" s="71" t="s">
        <v>22</v>
      </c>
      <c r="O8" s="91" t="s">
        <v>27</v>
      </c>
      <c r="P8" s="120" t="s">
        <v>43</v>
      </c>
      <c r="Q8" s="4" t="s">
        <v>29</v>
      </c>
      <c r="R8" s="4" t="s">
        <v>30</v>
      </c>
      <c r="S8" s="83" t="s">
        <v>8</v>
      </c>
    </row>
    <row r="9" spans="1:19" s="1" customFormat="1" x14ac:dyDescent="0.25">
      <c r="A9" s="34">
        <v>1</v>
      </c>
      <c r="B9" s="53">
        <v>2</v>
      </c>
      <c r="C9" s="9">
        <v>3</v>
      </c>
      <c r="D9" s="67">
        <v>4</v>
      </c>
      <c r="E9" s="67">
        <v>5</v>
      </c>
      <c r="F9" s="67">
        <v>6</v>
      </c>
      <c r="G9" s="10">
        <v>7</v>
      </c>
      <c r="H9" s="10">
        <v>8</v>
      </c>
      <c r="I9" s="10">
        <v>9</v>
      </c>
      <c r="J9" s="10">
        <v>10</v>
      </c>
      <c r="K9" s="11">
        <v>11</v>
      </c>
      <c r="L9" s="73">
        <v>12</v>
      </c>
      <c r="M9" s="12">
        <v>13</v>
      </c>
      <c r="N9" s="12">
        <v>14</v>
      </c>
      <c r="O9" s="92">
        <v>15</v>
      </c>
      <c r="P9" s="12">
        <v>16</v>
      </c>
      <c r="Q9" s="12">
        <v>17</v>
      </c>
      <c r="R9" s="13">
        <v>18</v>
      </c>
      <c r="S9" s="13">
        <v>19</v>
      </c>
    </row>
    <row r="10" spans="1:19" s="1" customFormat="1" ht="15.75" x14ac:dyDescent="0.25">
      <c r="A10" s="233" t="s">
        <v>99</v>
      </c>
      <c r="B10" s="514" t="s">
        <v>35</v>
      </c>
      <c r="C10" s="515"/>
      <c r="D10" s="234"/>
      <c r="E10" s="234"/>
      <c r="F10" s="234"/>
      <c r="G10" s="235"/>
      <c r="H10" s="235"/>
      <c r="I10" s="235"/>
      <c r="J10" s="235"/>
      <c r="K10" s="236"/>
      <c r="L10" s="237"/>
      <c r="M10" s="238"/>
      <c r="N10" s="238"/>
      <c r="O10" s="238"/>
      <c r="P10" s="238"/>
      <c r="Q10" s="238"/>
      <c r="R10" s="233"/>
      <c r="S10" s="233"/>
    </row>
    <row r="11" spans="1:19" s="1" customFormat="1" ht="78.75" x14ac:dyDescent="0.25">
      <c r="A11" s="124">
        <v>1</v>
      </c>
      <c r="B11" s="231"/>
      <c r="C11" s="125" t="s">
        <v>34</v>
      </c>
      <c r="D11" s="126"/>
      <c r="E11" s="126">
        <v>1</v>
      </c>
      <c r="F11" s="126"/>
      <c r="G11" s="127" t="s">
        <v>70</v>
      </c>
      <c r="H11" s="128">
        <v>28500000000</v>
      </c>
      <c r="I11" s="128">
        <v>28445380000</v>
      </c>
      <c r="J11" s="129">
        <v>27555996000</v>
      </c>
      <c r="K11" s="125" t="s">
        <v>60</v>
      </c>
      <c r="L11" s="125" t="s">
        <v>61</v>
      </c>
      <c r="M11" s="130">
        <f t="shared" ref="M11:M47" si="0">H11-J11</f>
        <v>944004000</v>
      </c>
      <c r="N11" s="274"/>
      <c r="O11" s="275"/>
      <c r="P11" s="274">
        <v>1</v>
      </c>
      <c r="Q11" s="276"/>
      <c r="R11" s="134">
        <v>1</v>
      </c>
      <c r="S11" s="254" t="s">
        <v>119</v>
      </c>
    </row>
    <row r="12" spans="1:19" s="1" customFormat="1" ht="47.25" x14ac:dyDescent="0.25">
      <c r="A12" s="135">
        <v>2</v>
      </c>
      <c r="B12" s="232"/>
      <c r="C12" s="136" t="s">
        <v>37</v>
      </c>
      <c r="D12" s="137"/>
      <c r="E12" s="137">
        <v>1</v>
      </c>
      <c r="F12" s="137"/>
      <c r="G12" s="138"/>
      <c r="H12" s="139">
        <v>9000000000</v>
      </c>
      <c r="I12" s="139">
        <v>8983660000</v>
      </c>
      <c r="J12" s="140">
        <v>8660461000</v>
      </c>
      <c r="K12" s="136" t="s">
        <v>62</v>
      </c>
      <c r="L12" s="136" t="s">
        <v>63</v>
      </c>
      <c r="M12" s="130">
        <f t="shared" si="0"/>
        <v>339539000</v>
      </c>
      <c r="N12" s="275"/>
      <c r="O12" s="275"/>
      <c r="P12" s="275">
        <v>1</v>
      </c>
      <c r="Q12" s="277"/>
      <c r="R12" s="142">
        <v>1</v>
      </c>
      <c r="S12" s="254" t="s">
        <v>119</v>
      </c>
    </row>
    <row r="13" spans="1:19" s="66" customFormat="1" ht="47.25" x14ac:dyDescent="0.25">
      <c r="A13" s="124">
        <v>3</v>
      </c>
      <c r="B13" s="144"/>
      <c r="C13" s="136" t="s">
        <v>42</v>
      </c>
      <c r="D13" s="137"/>
      <c r="E13" s="137">
        <v>1</v>
      </c>
      <c r="F13" s="137"/>
      <c r="G13" s="143"/>
      <c r="H13" s="145">
        <v>4500000000</v>
      </c>
      <c r="I13" s="145">
        <v>4497800000</v>
      </c>
      <c r="J13" s="146">
        <v>4221174000</v>
      </c>
      <c r="K13" s="147" t="s">
        <v>62</v>
      </c>
      <c r="L13" s="147" t="s">
        <v>63</v>
      </c>
      <c r="M13" s="130">
        <f t="shared" si="0"/>
        <v>278826000</v>
      </c>
      <c r="N13" s="275"/>
      <c r="O13" s="275"/>
      <c r="P13" s="275">
        <v>1</v>
      </c>
      <c r="Q13" s="275"/>
      <c r="R13" s="138">
        <v>1</v>
      </c>
      <c r="S13" s="258" t="s">
        <v>119</v>
      </c>
    </row>
    <row r="14" spans="1:19" s="66" customFormat="1" ht="63" x14ac:dyDescent="0.25">
      <c r="A14" s="135">
        <v>4</v>
      </c>
      <c r="B14" s="144"/>
      <c r="C14" s="136" t="s">
        <v>48</v>
      </c>
      <c r="D14" s="137"/>
      <c r="E14" s="137"/>
      <c r="F14" s="137">
        <v>1</v>
      </c>
      <c r="G14" s="143"/>
      <c r="H14" s="145">
        <v>130000000</v>
      </c>
      <c r="I14" s="145">
        <v>129990000</v>
      </c>
      <c r="J14" s="146">
        <v>129600000</v>
      </c>
      <c r="K14" s="147" t="s">
        <v>74</v>
      </c>
      <c r="L14" s="147" t="s">
        <v>75</v>
      </c>
      <c r="M14" s="130">
        <f t="shared" si="0"/>
        <v>400000</v>
      </c>
      <c r="N14" s="275">
        <v>1</v>
      </c>
      <c r="O14" s="275"/>
      <c r="P14" s="275"/>
      <c r="Q14" s="275"/>
      <c r="R14" s="138">
        <v>1</v>
      </c>
      <c r="S14" s="258" t="s">
        <v>119</v>
      </c>
    </row>
    <row r="15" spans="1:19" s="66" customFormat="1" ht="63" x14ac:dyDescent="0.25">
      <c r="A15" s="124">
        <v>5</v>
      </c>
      <c r="B15" s="144"/>
      <c r="C15" s="136" t="s">
        <v>51</v>
      </c>
      <c r="D15" s="137"/>
      <c r="E15" s="137">
        <v>1</v>
      </c>
      <c r="F15" s="137"/>
      <c r="G15" s="143"/>
      <c r="H15" s="145">
        <v>2500000000</v>
      </c>
      <c r="I15" s="145">
        <v>2500000000</v>
      </c>
      <c r="J15" s="146">
        <v>2388410000</v>
      </c>
      <c r="K15" s="147" t="s">
        <v>115</v>
      </c>
      <c r="L15" s="147" t="s">
        <v>116</v>
      </c>
      <c r="M15" s="130">
        <f t="shared" si="0"/>
        <v>111590000</v>
      </c>
      <c r="N15" s="275">
        <v>1</v>
      </c>
      <c r="O15" s="275"/>
      <c r="P15" s="275"/>
      <c r="Q15" s="275"/>
      <c r="R15" s="138">
        <v>1</v>
      </c>
      <c r="S15" s="258" t="s">
        <v>119</v>
      </c>
    </row>
    <row r="16" spans="1:19" s="66" customFormat="1" ht="94.5" x14ac:dyDescent="0.25">
      <c r="A16" s="135">
        <v>6</v>
      </c>
      <c r="B16" s="144"/>
      <c r="C16" s="136" t="s">
        <v>54</v>
      </c>
      <c r="D16" s="137"/>
      <c r="E16" s="137"/>
      <c r="F16" s="137">
        <v>1</v>
      </c>
      <c r="G16" s="143"/>
      <c r="H16" s="145">
        <v>130000000</v>
      </c>
      <c r="I16" s="145">
        <v>129990000</v>
      </c>
      <c r="J16" s="146">
        <v>129654000</v>
      </c>
      <c r="K16" s="147" t="s">
        <v>97</v>
      </c>
      <c r="L16" s="147" t="s">
        <v>98</v>
      </c>
      <c r="M16" s="130">
        <f t="shared" si="0"/>
        <v>346000</v>
      </c>
      <c r="N16" s="275">
        <v>1</v>
      </c>
      <c r="O16" s="275"/>
      <c r="P16" s="275"/>
      <c r="Q16" s="275"/>
      <c r="R16" s="138">
        <v>1</v>
      </c>
      <c r="S16" s="258" t="s">
        <v>119</v>
      </c>
    </row>
    <row r="17" spans="1:19" s="66" customFormat="1" ht="47.25" x14ac:dyDescent="0.25">
      <c r="A17" s="124">
        <v>7</v>
      </c>
      <c r="B17" s="144"/>
      <c r="C17" s="136" t="s">
        <v>41</v>
      </c>
      <c r="D17" s="137"/>
      <c r="E17" s="137">
        <v>1</v>
      </c>
      <c r="F17" s="137"/>
      <c r="G17" s="143"/>
      <c r="H17" s="145">
        <v>13500000000</v>
      </c>
      <c r="I17" s="145">
        <v>13482170000</v>
      </c>
      <c r="J17" s="146">
        <v>13002133000</v>
      </c>
      <c r="K17" s="147" t="s">
        <v>60</v>
      </c>
      <c r="L17" s="147" t="s">
        <v>61</v>
      </c>
      <c r="M17" s="130">
        <f t="shared" si="0"/>
        <v>497867000</v>
      </c>
      <c r="N17" s="275"/>
      <c r="O17" s="275"/>
      <c r="P17" s="275">
        <v>1</v>
      </c>
      <c r="Q17" s="275"/>
      <c r="R17" s="138">
        <v>1</v>
      </c>
      <c r="S17" s="258" t="s">
        <v>119</v>
      </c>
    </row>
    <row r="18" spans="1:19" s="66" customFormat="1" ht="94.5" x14ac:dyDescent="0.25">
      <c r="A18" s="135">
        <v>8</v>
      </c>
      <c r="B18" s="144"/>
      <c r="C18" s="136" t="s">
        <v>44</v>
      </c>
      <c r="D18" s="137"/>
      <c r="E18" s="137"/>
      <c r="F18" s="137">
        <v>1</v>
      </c>
      <c r="G18" s="143"/>
      <c r="H18" s="145">
        <v>450000000</v>
      </c>
      <c r="I18" s="145">
        <v>449870000</v>
      </c>
      <c r="J18" s="146">
        <v>399960000</v>
      </c>
      <c r="K18" s="147" t="s">
        <v>127</v>
      </c>
      <c r="L18" s="147" t="s">
        <v>139</v>
      </c>
      <c r="M18" s="130">
        <f t="shared" si="0"/>
        <v>50040000</v>
      </c>
      <c r="N18" s="275">
        <v>1</v>
      </c>
      <c r="O18" s="275"/>
      <c r="P18" s="275"/>
      <c r="Q18" s="275"/>
      <c r="R18" s="138">
        <v>1</v>
      </c>
      <c r="S18" s="258" t="s">
        <v>119</v>
      </c>
    </row>
    <row r="19" spans="1:19" s="66" customFormat="1" ht="63" x14ac:dyDescent="0.25">
      <c r="A19" s="124">
        <v>9</v>
      </c>
      <c r="B19" s="144"/>
      <c r="C19" s="136" t="s">
        <v>52</v>
      </c>
      <c r="D19" s="137"/>
      <c r="E19" s="137"/>
      <c r="F19" s="137">
        <v>1</v>
      </c>
      <c r="G19" s="143"/>
      <c r="H19" s="145">
        <v>130000000</v>
      </c>
      <c r="I19" s="145">
        <v>129990000</v>
      </c>
      <c r="J19" s="146">
        <v>128299000</v>
      </c>
      <c r="K19" s="147" t="s">
        <v>129</v>
      </c>
      <c r="L19" s="147" t="s">
        <v>130</v>
      </c>
      <c r="M19" s="130">
        <f t="shared" si="0"/>
        <v>1701000</v>
      </c>
      <c r="N19" s="275">
        <v>1</v>
      </c>
      <c r="O19" s="275"/>
      <c r="P19" s="275"/>
      <c r="Q19" s="275"/>
      <c r="R19" s="138">
        <v>1</v>
      </c>
      <c r="S19" s="258" t="s">
        <v>119</v>
      </c>
    </row>
    <row r="20" spans="1:19" s="66" customFormat="1" ht="47.25" x14ac:dyDescent="0.25">
      <c r="A20" s="135">
        <v>10</v>
      </c>
      <c r="B20" s="144"/>
      <c r="C20" s="136" t="s">
        <v>53</v>
      </c>
      <c r="D20" s="137"/>
      <c r="E20" s="137"/>
      <c r="F20" s="137">
        <v>1</v>
      </c>
      <c r="G20" s="143"/>
      <c r="H20" s="145">
        <v>130000000</v>
      </c>
      <c r="I20" s="145">
        <v>129990000</v>
      </c>
      <c r="J20" s="146">
        <v>128700000</v>
      </c>
      <c r="K20" s="147" t="s">
        <v>117</v>
      </c>
      <c r="L20" s="147" t="s">
        <v>118</v>
      </c>
      <c r="M20" s="130">
        <f t="shared" si="0"/>
        <v>1300000</v>
      </c>
      <c r="N20" s="275">
        <v>1</v>
      </c>
      <c r="O20" s="275"/>
      <c r="P20" s="275"/>
      <c r="Q20" s="275"/>
      <c r="R20" s="138">
        <v>1</v>
      </c>
      <c r="S20" s="258" t="s">
        <v>119</v>
      </c>
    </row>
    <row r="21" spans="1:19" s="66" customFormat="1" ht="94.5" x14ac:dyDescent="0.25">
      <c r="A21" s="124">
        <v>11</v>
      </c>
      <c r="B21" s="144"/>
      <c r="C21" s="136" t="s">
        <v>80</v>
      </c>
      <c r="D21" s="137"/>
      <c r="E21" s="137">
        <v>1</v>
      </c>
      <c r="F21" s="137"/>
      <c r="G21" s="143"/>
      <c r="H21" s="145">
        <v>1700000000</v>
      </c>
      <c r="I21" s="145">
        <v>1692823000</v>
      </c>
      <c r="J21" s="146">
        <v>1512000000</v>
      </c>
      <c r="K21" s="147" t="s">
        <v>113</v>
      </c>
      <c r="L21" s="147" t="s">
        <v>114</v>
      </c>
      <c r="M21" s="130">
        <f t="shared" si="0"/>
        <v>188000000</v>
      </c>
      <c r="N21" s="275">
        <v>1</v>
      </c>
      <c r="O21" s="275"/>
      <c r="P21" s="275"/>
      <c r="Q21" s="275"/>
      <c r="R21" s="138">
        <v>1</v>
      </c>
      <c r="S21" s="258" t="s">
        <v>119</v>
      </c>
    </row>
    <row r="22" spans="1:19" s="1" customFormat="1" ht="78.75" x14ac:dyDescent="0.25">
      <c r="A22" s="135">
        <v>12</v>
      </c>
      <c r="B22" s="221"/>
      <c r="C22" s="136" t="s">
        <v>94</v>
      </c>
      <c r="D22" s="137"/>
      <c r="E22" s="137">
        <v>1</v>
      </c>
      <c r="F22" s="137"/>
      <c r="G22" s="143"/>
      <c r="H22" s="145">
        <v>2500000000</v>
      </c>
      <c r="I22" s="145">
        <v>2498781000</v>
      </c>
      <c r="J22" s="256">
        <v>2222077000</v>
      </c>
      <c r="K22" s="216" t="s">
        <v>121</v>
      </c>
      <c r="L22" s="216" t="s">
        <v>122</v>
      </c>
      <c r="M22" s="130">
        <f t="shared" si="0"/>
        <v>277923000</v>
      </c>
      <c r="N22" s="279">
        <v>1</v>
      </c>
      <c r="O22" s="279"/>
      <c r="P22" s="279"/>
      <c r="Q22" s="279"/>
      <c r="R22" s="138">
        <v>1</v>
      </c>
      <c r="S22" s="258" t="s">
        <v>119</v>
      </c>
    </row>
    <row r="23" spans="1:19" s="1" customFormat="1" ht="78.75" x14ac:dyDescent="0.25">
      <c r="A23" s="124">
        <v>13</v>
      </c>
      <c r="B23" s="149"/>
      <c r="C23" s="125" t="s">
        <v>92</v>
      </c>
      <c r="D23" s="126"/>
      <c r="E23" s="126">
        <v>1</v>
      </c>
      <c r="F23" s="126"/>
      <c r="G23" s="150"/>
      <c r="H23" s="151">
        <v>2300000000</v>
      </c>
      <c r="I23" s="151">
        <v>2255530000</v>
      </c>
      <c r="J23" s="257">
        <v>2135000000</v>
      </c>
      <c r="K23" s="152" t="s">
        <v>123</v>
      </c>
      <c r="L23" s="152" t="s">
        <v>124</v>
      </c>
      <c r="M23" s="130">
        <f t="shared" si="0"/>
        <v>165000000</v>
      </c>
      <c r="N23" s="278">
        <v>1</v>
      </c>
      <c r="O23" s="279"/>
      <c r="P23" s="278"/>
      <c r="Q23" s="278"/>
      <c r="R23" s="127">
        <v>1</v>
      </c>
      <c r="S23" s="254" t="s">
        <v>119</v>
      </c>
    </row>
    <row r="24" spans="1:19" s="1" customFormat="1" ht="63" x14ac:dyDescent="0.25">
      <c r="A24" s="135">
        <v>14</v>
      </c>
      <c r="B24" s="221"/>
      <c r="C24" s="136" t="s">
        <v>112</v>
      </c>
      <c r="D24" s="137"/>
      <c r="E24" s="137">
        <v>1</v>
      </c>
      <c r="F24" s="137"/>
      <c r="G24" s="143"/>
      <c r="H24" s="145">
        <v>8400000000</v>
      </c>
      <c r="I24" s="145">
        <v>8362757000</v>
      </c>
      <c r="J24" s="256">
        <v>7982966000</v>
      </c>
      <c r="K24" s="216" t="s">
        <v>146</v>
      </c>
      <c r="L24" s="216" t="s">
        <v>147</v>
      </c>
      <c r="M24" s="130">
        <f t="shared" si="0"/>
        <v>417034000</v>
      </c>
      <c r="N24" s="279">
        <v>1</v>
      </c>
      <c r="O24" s="279"/>
      <c r="P24" s="279"/>
      <c r="Q24" s="279"/>
      <c r="R24" s="138">
        <v>1</v>
      </c>
      <c r="S24" s="258" t="s">
        <v>119</v>
      </c>
    </row>
    <row r="25" spans="1:19" s="1" customFormat="1" ht="78.75" x14ac:dyDescent="0.25">
      <c r="A25" s="124">
        <v>15</v>
      </c>
      <c r="B25" s="292"/>
      <c r="C25" s="136" t="s">
        <v>105</v>
      </c>
      <c r="D25" s="137"/>
      <c r="E25" s="137"/>
      <c r="F25" s="137">
        <v>1</v>
      </c>
      <c r="G25" s="143"/>
      <c r="H25" s="145">
        <v>150000000</v>
      </c>
      <c r="I25" s="145">
        <v>150000000</v>
      </c>
      <c r="J25" s="293">
        <v>149320000</v>
      </c>
      <c r="K25" s="147" t="s">
        <v>157</v>
      </c>
      <c r="L25" s="147" t="s">
        <v>158</v>
      </c>
      <c r="M25" s="130">
        <f t="shared" si="0"/>
        <v>680000</v>
      </c>
      <c r="N25" s="279">
        <v>1</v>
      </c>
      <c r="O25" s="279"/>
      <c r="P25" s="279"/>
      <c r="Q25" s="279"/>
      <c r="R25" s="138">
        <v>1</v>
      </c>
      <c r="S25" s="258" t="s">
        <v>119</v>
      </c>
    </row>
    <row r="26" spans="1:19" s="1" customFormat="1" ht="78.75" x14ac:dyDescent="0.25">
      <c r="A26" s="135">
        <v>16</v>
      </c>
      <c r="B26" s="292"/>
      <c r="C26" s="136" t="s">
        <v>104</v>
      </c>
      <c r="D26" s="137"/>
      <c r="E26" s="137"/>
      <c r="F26" s="137">
        <v>1</v>
      </c>
      <c r="G26" s="143"/>
      <c r="H26" s="145">
        <v>150000000</v>
      </c>
      <c r="I26" s="145">
        <v>150000000</v>
      </c>
      <c r="J26" s="293">
        <v>149340000</v>
      </c>
      <c r="K26" s="147" t="s">
        <v>157</v>
      </c>
      <c r="L26" s="147" t="s">
        <v>158</v>
      </c>
      <c r="M26" s="130">
        <f t="shared" si="0"/>
        <v>660000</v>
      </c>
      <c r="N26" s="279">
        <v>1</v>
      </c>
      <c r="O26" s="279"/>
      <c r="P26" s="279"/>
      <c r="Q26" s="279"/>
      <c r="R26" s="138">
        <v>1</v>
      </c>
      <c r="S26" s="258" t="s">
        <v>119</v>
      </c>
    </row>
    <row r="27" spans="1:19" s="1" customFormat="1" ht="63" x14ac:dyDescent="0.25">
      <c r="A27" s="124">
        <v>17</v>
      </c>
      <c r="B27" s="292"/>
      <c r="C27" s="136" t="s">
        <v>148</v>
      </c>
      <c r="D27" s="137"/>
      <c r="E27" s="137"/>
      <c r="F27" s="137">
        <v>1</v>
      </c>
      <c r="G27" s="143"/>
      <c r="H27" s="145">
        <v>200000000</v>
      </c>
      <c r="I27" s="145">
        <v>199793000</v>
      </c>
      <c r="J27" s="293">
        <v>168799000</v>
      </c>
      <c r="K27" s="147" t="s">
        <v>184</v>
      </c>
      <c r="L27" s="147" t="s">
        <v>185</v>
      </c>
      <c r="M27" s="130">
        <f t="shared" si="0"/>
        <v>31201000</v>
      </c>
      <c r="N27" s="279">
        <v>1</v>
      </c>
      <c r="O27" s="279"/>
      <c r="P27" s="279"/>
      <c r="Q27" s="279"/>
      <c r="R27" s="138">
        <v>1</v>
      </c>
      <c r="S27" s="258" t="s">
        <v>119</v>
      </c>
    </row>
    <row r="28" spans="1:19" s="66" customFormat="1" ht="78.75" x14ac:dyDescent="0.25">
      <c r="A28" s="135">
        <v>18</v>
      </c>
      <c r="B28" s="292"/>
      <c r="C28" s="136" t="s">
        <v>111</v>
      </c>
      <c r="D28" s="137"/>
      <c r="E28" s="137">
        <v>1</v>
      </c>
      <c r="F28" s="137"/>
      <c r="G28" s="143"/>
      <c r="H28" s="145">
        <v>3500000000</v>
      </c>
      <c r="I28" s="145">
        <v>3495164000</v>
      </c>
      <c r="J28" s="293">
        <v>3206860000</v>
      </c>
      <c r="K28" s="147" t="s">
        <v>199</v>
      </c>
      <c r="L28" s="147" t="s">
        <v>200</v>
      </c>
      <c r="M28" s="130">
        <f t="shared" si="0"/>
        <v>293140000</v>
      </c>
      <c r="N28" s="279">
        <v>1</v>
      </c>
      <c r="O28" s="279"/>
      <c r="P28" s="279"/>
      <c r="Q28" s="279"/>
      <c r="R28" s="138">
        <v>1</v>
      </c>
      <c r="S28" s="258" t="s">
        <v>119</v>
      </c>
    </row>
    <row r="29" spans="1:19" s="66" customFormat="1" ht="63" x14ac:dyDescent="0.25">
      <c r="A29" s="124">
        <v>19</v>
      </c>
      <c r="B29" s="292"/>
      <c r="C29" s="136" t="s">
        <v>151</v>
      </c>
      <c r="D29" s="137"/>
      <c r="E29" s="137">
        <v>1</v>
      </c>
      <c r="F29" s="137"/>
      <c r="G29" s="143"/>
      <c r="H29" s="145">
        <v>18034000000</v>
      </c>
      <c r="I29" s="145">
        <v>18028709000</v>
      </c>
      <c r="J29" s="293">
        <v>17000016000</v>
      </c>
      <c r="K29" s="147" t="s">
        <v>197</v>
      </c>
      <c r="L29" s="147" t="s">
        <v>198</v>
      </c>
      <c r="M29" s="130">
        <f t="shared" si="0"/>
        <v>1033984000</v>
      </c>
      <c r="N29" s="279"/>
      <c r="O29" s="279"/>
      <c r="P29" s="279">
        <v>1</v>
      </c>
      <c r="Q29" s="279"/>
      <c r="R29" s="138">
        <v>1</v>
      </c>
      <c r="S29" s="258" t="s">
        <v>119</v>
      </c>
    </row>
    <row r="30" spans="1:19" s="66" customFormat="1" ht="110.25" x14ac:dyDescent="0.25">
      <c r="A30" s="135">
        <v>20</v>
      </c>
      <c r="B30" s="292"/>
      <c r="C30" s="136" t="s">
        <v>160</v>
      </c>
      <c r="D30" s="137"/>
      <c r="E30" s="137">
        <v>1</v>
      </c>
      <c r="F30" s="137"/>
      <c r="G30" s="143"/>
      <c r="H30" s="145">
        <v>325000000</v>
      </c>
      <c r="I30" s="145">
        <v>324681000</v>
      </c>
      <c r="J30" s="293">
        <v>248839000</v>
      </c>
      <c r="K30" s="147" t="s">
        <v>195</v>
      </c>
      <c r="L30" s="147" t="s">
        <v>196</v>
      </c>
      <c r="M30" s="148">
        <f t="shared" si="0"/>
        <v>76161000</v>
      </c>
      <c r="N30" s="279">
        <v>1</v>
      </c>
      <c r="O30" s="279"/>
      <c r="P30" s="279"/>
      <c r="Q30" s="279"/>
      <c r="R30" s="138">
        <v>1</v>
      </c>
      <c r="S30" s="258" t="s">
        <v>119</v>
      </c>
    </row>
    <row r="31" spans="1:19" s="66" customFormat="1" ht="47.25" x14ac:dyDescent="0.25">
      <c r="A31" s="124">
        <v>21</v>
      </c>
      <c r="B31" s="292"/>
      <c r="C31" s="136" t="s">
        <v>176</v>
      </c>
      <c r="D31" s="137"/>
      <c r="E31" s="137">
        <v>1</v>
      </c>
      <c r="F31" s="137"/>
      <c r="G31" s="143"/>
      <c r="H31" s="145">
        <v>500000000</v>
      </c>
      <c r="I31" s="145">
        <v>499700000</v>
      </c>
      <c r="J31" s="293">
        <v>417258000</v>
      </c>
      <c r="K31" s="147" t="s">
        <v>207</v>
      </c>
      <c r="L31" s="147" t="s">
        <v>208</v>
      </c>
      <c r="M31" s="148">
        <f t="shared" si="0"/>
        <v>82742000</v>
      </c>
      <c r="N31" s="279">
        <v>1</v>
      </c>
      <c r="O31" s="279"/>
      <c r="P31" s="279"/>
      <c r="Q31" s="279"/>
      <c r="R31" s="138">
        <v>1</v>
      </c>
      <c r="S31" s="258" t="s">
        <v>119</v>
      </c>
    </row>
    <row r="32" spans="1:19" s="1" customFormat="1" ht="94.5" x14ac:dyDescent="0.25">
      <c r="A32" s="135">
        <v>22</v>
      </c>
      <c r="B32" s="292"/>
      <c r="C32" s="136" t="s">
        <v>159</v>
      </c>
      <c r="D32" s="137"/>
      <c r="E32" s="137">
        <v>1</v>
      </c>
      <c r="F32" s="137"/>
      <c r="G32" s="143"/>
      <c r="H32" s="145">
        <v>300000000</v>
      </c>
      <c r="I32" s="145">
        <v>299704000</v>
      </c>
      <c r="J32" s="293">
        <v>234201000</v>
      </c>
      <c r="K32" s="147" t="s">
        <v>245</v>
      </c>
      <c r="L32" s="147" t="s">
        <v>246</v>
      </c>
      <c r="M32" s="148">
        <f t="shared" si="0"/>
        <v>65799000</v>
      </c>
      <c r="N32" s="279">
        <v>1</v>
      </c>
      <c r="O32" s="279"/>
      <c r="P32" s="279"/>
      <c r="Q32" s="279"/>
      <c r="R32" s="138">
        <v>1</v>
      </c>
      <c r="S32" s="258" t="s">
        <v>119</v>
      </c>
    </row>
    <row r="33" spans="1:19" s="1" customFormat="1" ht="47.25" x14ac:dyDescent="0.25">
      <c r="A33" s="124">
        <v>23</v>
      </c>
      <c r="B33" s="292"/>
      <c r="C33" s="136" t="s">
        <v>165</v>
      </c>
      <c r="D33" s="137"/>
      <c r="E33" s="137">
        <v>1</v>
      </c>
      <c r="F33" s="137"/>
      <c r="G33" s="143"/>
      <c r="H33" s="145">
        <v>3000000000</v>
      </c>
      <c r="I33" s="145">
        <v>2998597000</v>
      </c>
      <c r="J33" s="293">
        <v>2852002000</v>
      </c>
      <c r="K33" s="147" t="s">
        <v>62</v>
      </c>
      <c r="L33" s="147" t="s">
        <v>63</v>
      </c>
      <c r="M33" s="148">
        <f t="shared" si="0"/>
        <v>147998000</v>
      </c>
      <c r="N33" s="279">
        <v>1</v>
      </c>
      <c r="O33" s="279"/>
      <c r="P33" s="279"/>
      <c r="Q33" s="279"/>
      <c r="R33" s="138">
        <v>1</v>
      </c>
      <c r="S33" s="258" t="s">
        <v>119</v>
      </c>
    </row>
    <row r="34" spans="1:19" s="1" customFormat="1" ht="47.25" x14ac:dyDescent="0.25">
      <c r="A34" s="135">
        <v>24</v>
      </c>
      <c r="B34" s="292"/>
      <c r="C34" s="136" t="s">
        <v>166</v>
      </c>
      <c r="D34" s="137"/>
      <c r="E34" s="137">
        <v>1</v>
      </c>
      <c r="F34" s="137"/>
      <c r="G34" s="143"/>
      <c r="H34" s="145">
        <v>5500000000</v>
      </c>
      <c r="I34" s="145">
        <v>5491434000</v>
      </c>
      <c r="J34" s="293">
        <v>5008962000</v>
      </c>
      <c r="K34" s="147" t="s">
        <v>62</v>
      </c>
      <c r="L34" s="147" t="s">
        <v>63</v>
      </c>
      <c r="M34" s="148">
        <f t="shared" si="0"/>
        <v>491038000</v>
      </c>
      <c r="N34" s="279">
        <v>1</v>
      </c>
      <c r="O34" s="279"/>
      <c r="P34" s="279"/>
      <c r="Q34" s="279"/>
      <c r="R34" s="138">
        <v>1</v>
      </c>
      <c r="S34" s="258" t="s">
        <v>119</v>
      </c>
    </row>
    <row r="35" spans="1:19" s="1" customFormat="1" ht="94.5" x14ac:dyDescent="0.25">
      <c r="A35" s="124">
        <v>25</v>
      </c>
      <c r="B35" s="292"/>
      <c r="C35" s="136" t="s">
        <v>167</v>
      </c>
      <c r="D35" s="137"/>
      <c r="E35" s="137">
        <v>1</v>
      </c>
      <c r="F35" s="137"/>
      <c r="G35" s="143"/>
      <c r="H35" s="145">
        <v>450000000</v>
      </c>
      <c r="I35" s="145">
        <v>449573000</v>
      </c>
      <c r="J35" s="293">
        <v>364042000</v>
      </c>
      <c r="K35" s="147" t="s">
        <v>243</v>
      </c>
      <c r="L35" s="147" t="s">
        <v>244</v>
      </c>
      <c r="M35" s="148">
        <f t="shared" si="0"/>
        <v>85958000</v>
      </c>
      <c r="N35" s="279">
        <v>1</v>
      </c>
      <c r="O35" s="279"/>
      <c r="P35" s="279"/>
      <c r="Q35" s="279"/>
      <c r="R35" s="138">
        <v>1</v>
      </c>
      <c r="S35" s="258" t="s">
        <v>119</v>
      </c>
    </row>
    <row r="36" spans="1:19" s="1" customFormat="1" ht="47.25" x14ac:dyDescent="0.25">
      <c r="A36" s="135">
        <v>26</v>
      </c>
      <c r="B36" s="292"/>
      <c r="C36" s="136" t="s">
        <v>175</v>
      </c>
      <c r="D36" s="137"/>
      <c r="E36" s="137">
        <v>1</v>
      </c>
      <c r="F36" s="137"/>
      <c r="G36" s="143"/>
      <c r="H36" s="145">
        <v>14000000000</v>
      </c>
      <c r="I36" s="145">
        <v>13990523000</v>
      </c>
      <c r="J36" s="293">
        <v>12480540000</v>
      </c>
      <c r="K36" s="147" t="s">
        <v>60</v>
      </c>
      <c r="L36" s="147" t="s">
        <v>61</v>
      </c>
      <c r="M36" s="148">
        <f t="shared" si="0"/>
        <v>1519460000</v>
      </c>
      <c r="N36" s="279">
        <v>1</v>
      </c>
      <c r="O36" s="279"/>
      <c r="P36" s="279"/>
      <c r="Q36" s="279"/>
      <c r="R36" s="138">
        <v>1</v>
      </c>
      <c r="S36" s="258" t="s">
        <v>119</v>
      </c>
    </row>
    <row r="37" spans="1:19" s="1" customFormat="1" ht="94.5" x14ac:dyDescent="0.25">
      <c r="A37" s="124">
        <v>27</v>
      </c>
      <c r="B37" s="292"/>
      <c r="C37" s="136" t="s">
        <v>192</v>
      </c>
      <c r="D37" s="137"/>
      <c r="E37" s="137">
        <v>1</v>
      </c>
      <c r="F37" s="137"/>
      <c r="G37" s="143"/>
      <c r="H37" s="145">
        <v>750000000</v>
      </c>
      <c r="I37" s="145">
        <v>749990000</v>
      </c>
      <c r="J37" s="293">
        <v>643596000</v>
      </c>
      <c r="K37" s="147" t="s">
        <v>237</v>
      </c>
      <c r="L37" s="147" t="s">
        <v>238</v>
      </c>
      <c r="M37" s="148">
        <f t="shared" si="0"/>
        <v>106404000</v>
      </c>
      <c r="N37" s="279">
        <v>1</v>
      </c>
      <c r="O37" s="279"/>
      <c r="P37" s="279"/>
      <c r="Q37" s="279"/>
      <c r="R37" s="138">
        <v>1</v>
      </c>
      <c r="S37" s="258" t="s">
        <v>119</v>
      </c>
    </row>
    <row r="38" spans="1:19" s="1" customFormat="1" ht="94.5" x14ac:dyDescent="0.25">
      <c r="A38" s="135">
        <v>28</v>
      </c>
      <c r="B38" s="292"/>
      <c r="C38" s="136" t="s">
        <v>193</v>
      </c>
      <c r="D38" s="137"/>
      <c r="E38" s="137">
        <v>1</v>
      </c>
      <c r="F38" s="137"/>
      <c r="G38" s="143"/>
      <c r="H38" s="145">
        <v>4800000000</v>
      </c>
      <c r="I38" s="145">
        <v>4796552000</v>
      </c>
      <c r="J38" s="293">
        <v>4648350000</v>
      </c>
      <c r="K38" s="147" t="s">
        <v>241</v>
      </c>
      <c r="L38" s="147" t="s">
        <v>242</v>
      </c>
      <c r="M38" s="148">
        <f t="shared" si="0"/>
        <v>151650000</v>
      </c>
      <c r="N38" s="279">
        <v>1</v>
      </c>
      <c r="O38" s="279"/>
      <c r="P38" s="279"/>
      <c r="Q38" s="279"/>
      <c r="R38" s="138">
        <v>1</v>
      </c>
      <c r="S38" s="258" t="s">
        <v>119</v>
      </c>
    </row>
    <row r="39" spans="1:19" s="1" customFormat="1" ht="110.25" x14ac:dyDescent="0.25">
      <c r="A39" s="124">
        <v>29</v>
      </c>
      <c r="B39" s="292"/>
      <c r="C39" s="136" t="s">
        <v>201</v>
      </c>
      <c r="D39" s="137"/>
      <c r="E39" s="137">
        <v>1</v>
      </c>
      <c r="F39" s="137"/>
      <c r="G39" s="143"/>
      <c r="H39" s="145">
        <v>300000000</v>
      </c>
      <c r="I39" s="145">
        <v>299780000</v>
      </c>
      <c r="J39" s="293">
        <v>230509000</v>
      </c>
      <c r="K39" s="147" t="s">
        <v>255</v>
      </c>
      <c r="L39" s="147" t="s">
        <v>196</v>
      </c>
      <c r="M39" s="148">
        <f t="shared" si="0"/>
        <v>69491000</v>
      </c>
      <c r="N39" s="279">
        <v>1</v>
      </c>
      <c r="O39" s="279"/>
      <c r="P39" s="279"/>
      <c r="Q39" s="279"/>
      <c r="R39" s="138">
        <v>1</v>
      </c>
      <c r="S39" s="258" t="s">
        <v>119</v>
      </c>
    </row>
    <row r="40" spans="1:19" s="1" customFormat="1" ht="94.5" x14ac:dyDescent="0.25">
      <c r="A40" s="135">
        <v>30</v>
      </c>
      <c r="B40" s="292"/>
      <c r="C40" s="136" t="s">
        <v>202</v>
      </c>
      <c r="D40" s="137"/>
      <c r="E40" s="137">
        <v>1</v>
      </c>
      <c r="F40" s="137"/>
      <c r="G40" s="143"/>
      <c r="H40" s="145">
        <v>650000000</v>
      </c>
      <c r="I40" s="145">
        <v>629961000</v>
      </c>
      <c r="J40" s="293">
        <v>558800000</v>
      </c>
      <c r="K40" s="147" t="s">
        <v>271</v>
      </c>
      <c r="L40" s="147" t="s">
        <v>272</v>
      </c>
      <c r="M40" s="148">
        <f t="shared" si="0"/>
        <v>91200000</v>
      </c>
      <c r="N40" s="279">
        <v>1</v>
      </c>
      <c r="O40" s="279"/>
      <c r="P40" s="279"/>
      <c r="Q40" s="279"/>
      <c r="R40" s="138">
        <v>1</v>
      </c>
      <c r="S40" s="138" t="s">
        <v>72</v>
      </c>
    </row>
    <row r="41" spans="1:19" s="1" customFormat="1" ht="110.25" x14ac:dyDescent="0.25">
      <c r="A41" s="124">
        <v>31</v>
      </c>
      <c r="B41" s="292"/>
      <c r="C41" s="136" t="s">
        <v>203</v>
      </c>
      <c r="D41" s="137"/>
      <c r="E41" s="137">
        <v>1</v>
      </c>
      <c r="F41" s="137"/>
      <c r="G41" s="143"/>
      <c r="H41" s="145">
        <v>800000000</v>
      </c>
      <c r="I41" s="145">
        <v>799340000</v>
      </c>
      <c r="J41" s="293">
        <v>697387000</v>
      </c>
      <c r="K41" s="147" t="s">
        <v>269</v>
      </c>
      <c r="L41" s="147" t="s">
        <v>270</v>
      </c>
      <c r="M41" s="148">
        <f t="shared" si="0"/>
        <v>102613000</v>
      </c>
      <c r="N41" s="279">
        <v>1</v>
      </c>
      <c r="O41" s="279"/>
      <c r="P41" s="279"/>
      <c r="Q41" s="279"/>
      <c r="R41" s="138">
        <v>1</v>
      </c>
      <c r="S41" s="138" t="s">
        <v>72</v>
      </c>
    </row>
    <row r="42" spans="1:19" s="1" customFormat="1" ht="94.5" x14ac:dyDescent="0.25">
      <c r="A42" s="135">
        <v>32</v>
      </c>
      <c r="B42" s="292"/>
      <c r="C42" s="136" t="s">
        <v>204</v>
      </c>
      <c r="D42" s="137"/>
      <c r="E42" s="137">
        <v>1</v>
      </c>
      <c r="F42" s="137"/>
      <c r="G42" s="143"/>
      <c r="H42" s="145">
        <v>600000000</v>
      </c>
      <c r="I42" s="145">
        <v>597348000</v>
      </c>
      <c r="J42" s="293">
        <v>518718000</v>
      </c>
      <c r="K42" s="147" t="s">
        <v>267</v>
      </c>
      <c r="L42" s="147" t="s">
        <v>268</v>
      </c>
      <c r="M42" s="148">
        <f t="shared" si="0"/>
        <v>81282000</v>
      </c>
      <c r="N42" s="279">
        <v>1</v>
      </c>
      <c r="O42" s="279"/>
      <c r="P42" s="279"/>
      <c r="Q42" s="279"/>
      <c r="R42" s="138">
        <v>1</v>
      </c>
      <c r="S42" s="138" t="s">
        <v>72</v>
      </c>
    </row>
    <row r="43" spans="1:19" s="1" customFormat="1" ht="63" x14ac:dyDescent="0.25">
      <c r="A43" s="124">
        <v>33</v>
      </c>
      <c r="B43" s="292"/>
      <c r="C43" s="136" t="s">
        <v>214</v>
      </c>
      <c r="D43" s="137"/>
      <c r="E43" s="137">
        <v>1</v>
      </c>
      <c r="F43" s="137"/>
      <c r="G43" s="143"/>
      <c r="H43" s="145">
        <v>900000000</v>
      </c>
      <c r="I43" s="145">
        <v>899249000</v>
      </c>
      <c r="J43" s="293">
        <v>771347000</v>
      </c>
      <c r="K43" s="147" t="s">
        <v>276</v>
      </c>
      <c r="L43" s="147" t="s">
        <v>277</v>
      </c>
      <c r="M43" s="148">
        <f t="shared" si="0"/>
        <v>128653000</v>
      </c>
      <c r="N43" s="279"/>
      <c r="O43" s="279"/>
      <c r="P43" s="279">
        <v>1</v>
      </c>
      <c r="Q43" s="279"/>
      <c r="R43" s="138">
        <v>1</v>
      </c>
      <c r="S43" s="138" t="s">
        <v>194</v>
      </c>
    </row>
    <row r="44" spans="1:19" s="1" customFormat="1" ht="63" x14ac:dyDescent="0.25">
      <c r="A44" s="135">
        <v>34</v>
      </c>
      <c r="B44" s="292"/>
      <c r="C44" s="136" t="s">
        <v>216</v>
      </c>
      <c r="D44" s="137"/>
      <c r="E44" s="137">
        <v>1</v>
      </c>
      <c r="F44" s="137"/>
      <c r="G44" s="143"/>
      <c r="H44" s="145">
        <v>3000000000</v>
      </c>
      <c r="I44" s="145">
        <v>2998301000</v>
      </c>
      <c r="J44" s="293">
        <v>2791900000</v>
      </c>
      <c r="K44" s="147" t="s">
        <v>265</v>
      </c>
      <c r="L44" s="147" t="s">
        <v>266</v>
      </c>
      <c r="M44" s="148">
        <f t="shared" si="0"/>
        <v>208100000</v>
      </c>
      <c r="N44" s="279">
        <v>1</v>
      </c>
      <c r="O44" s="279"/>
      <c r="P44" s="279"/>
      <c r="Q44" s="279"/>
      <c r="R44" s="138">
        <v>1</v>
      </c>
      <c r="S44" s="138" t="s">
        <v>72</v>
      </c>
    </row>
    <row r="45" spans="1:19" s="1" customFormat="1" ht="63" x14ac:dyDescent="0.25">
      <c r="A45" s="124">
        <v>35</v>
      </c>
      <c r="B45" s="292"/>
      <c r="C45" s="136" t="s">
        <v>217</v>
      </c>
      <c r="D45" s="137"/>
      <c r="E45" s="137">
        <v>1</v>
      </c>
      <c r="F45" s="137"/>
      <c r="G45" s="143"/>
      <c r="H45" s="145">
        <v>1000000000</v>
      </c>
      <c r="I45" s="145">
        <v>999711000</v>
      </c>
      <c r="J45" s="293">
        <v>811556000</v>
      </c>
      <c r="K45" s="147" t="s">
        <v>278</v>
      </c>
      <c r="L45" s="147" t="s">
        <v>279</v>
      </c>
      <c r="M45" s="148">
        <f t="shared" si="0"/>
        <v>188444000</v>
      </c>
      <c r="N45" s="279">
        <v>1</v>
      </c>
      <c r="O45" s="279"/>
      <c r="P45" s="279"/>
      <c r="Q45" s="279"/>
      <c r="R45" s="138">
        <v>1</v>
      </c>
      <c r="S45" s="138" t="s">
        <v>194</v>
      </c>
    </row>
    <row r="46" spans="1:19" s="1" customFormat="1" ht="78.75" x14ac:dyDescent="0.25">
      <c r="A46" s="135">
        <v>36</v>
      </c>
      <c r="B46" s="292"/>
      <c r="C46" s="136" t="s">
        <v>218</v>
      </c>
      <c r="D46" s="137"/>
      <c r="E46" s="137">
        <v>1</v>
      </c>
      <c r="F46" s="137"/>
      <c r="G46" s="143"/>
      <c r="H46" s="145">
        <v>2500000000</v>
      </c>
      <c r="I46" s="145">
        <v>2497564000</v>
      </c>
      <c r="J46" s="293">
        <v>2219540000</v>
      </c>
      <c r="K46" s="147" t="s">
        <v>280</v>
      </c>
      <c r="L46" s="147" t="s">
        <v>281</v>
      </c>
      <c r="M46" s="148">
        <f t="shared" si="0"/>
        <v>280460000</v>
      </c>
      <c r="N46" s="279">
        <v>1</v>
      </c>
      <c r="O46" s="279"/>
      <c r="P46" s="279"/>
      <c r="Q46" s="279"/>
      <c r="R46" s="138">
        <v>1</v>
      </c>
      <c r="S46" s="138" t="s">
        <v>286</v>
      </c>
    </row>
    <row r="47" spans="1:19" s="1" customFormat="1" ht="78.75" x14ac:dyDescent="0.25">
      <c r="A47" s="124">
        <v>37</v>
      </c>
      <c r="B47" s="292"/>
      <c r="C47" s="136" t="s">
        <v>219</v>
      </c>
      <c r="D47" s="137"/>
      <c r="E47" s="137">
        <v>1</v>
      </c>
      <c r="F47" s="137"/>
      <c r="G47" s="143"/>
      <c r="H47" s="145">
        <v>1150000000</v>
      </c>
      <c r="I47" s="145">
        <v>1127913000</v>
      </c>
      <c r="J47" s="293">
        <v>982084000</v>
      </c>
      <c r="K47" s="147" t="s">
        <v>261</v>
      </c>
      <c r="L47" s="147" t="s">
        <v>262</v>
      </c>
      <c r="M47" s="148">
        <f t="shared" si="0"/>
        <v>167916000</v>
      </c>
      <c r="N47" s="279">
        <v>1</v>
      </c>
      <c r="O47" s="279"/>
      <c r="P47" s="279"/>
      <c r="Q47" s="279"/>
      <c r="R47" s="138">
        <v>1</v>
      </c>
      <c r="S47" s="138" t="s">
        <v>72</v>
      </c>
    </row>
    <row r="48" spans="1:19" s="1" customFormat="1" ht="31.5" x14ac:dyDescent="0.25">
      <c r="A48" s="135">
        <v>38</v>
      </c>
      <c r="B48" s="331"/>
      <c r="C48" s="332" t="s">
        <v>171</v>
      </c>
      <c r="D48" s="333"/>
      <c r="E48" s="333">
        <v>1</v>
      </c>
      <c r="F48" s="333"/>
      <c r="G48" s="334"/>
      <c r="H48" s="335">
        <v>1000000000</v>
      </c>
      <c r="I48" s="335">
        <v>999877000</v>
      </c>
      <c r="J48" s="336"/>
      <c r="K48" s="336"/>
      <c r="L48" s="336"/>
      <c r="M48" s="337"/>
      <c r="N48" s="338">
        <v>1</v>
      </c>
      <c r="O48" s="338"/>
      <c r="P48" s="338"/>
      <c r="Q48" s="338">
        <v>1</v>
      </c>
      <c r="R48" s="339"/>
      <c r="S48" s="339" t="s">
        <v>291</v>
      </c>
    </row>
    <row r="49" spans="1:22" s="1" customFormat="1" ht="47.25" x14ac:dyDescent="0.25">
      <c r="A49" s="124">
        <v>39</v>
      </c>
      <c r="B49" s="292"/>
      <c r="C49" s="136" t="s">
        <v>215</v>
      </c>
      <c r="D49" s="137"/>
      <c r="E49" s="137">
        <v>1</v>
      </c>
      <c r="F49" s="137"/>
      <c r="G49" s="143"/>
      <c r="H49" s="145">
        <v>750000000</v>
      </c>
      <c r="I49" s="145">
        <v>749990000</v>
      </c>
      <c r="J49" s="293">
        <v>682700000</v>
      </c>
      <c r="K49" s="147" t="s">
        <v>287</v>
      </c>
      <c r="L49" s="147" t="s">
        <v>288</v>
      </c>
      <c r="M49" s="148">
        <f>H49-J49</f>
        <v>67300000</v>
      </c>
      <c r="N49" s="279">
        <v>1</v>
      </c>
      <c r="O49" s="279"/>
      <c r="P49" s="279"/>
      <c r="Q49" s="279"/>
      <c r="R49" s="138">
        <v>1</v>
      </c>
      <c r="S49" s="138" t="s">
        <v>72</v>
      </c>
      <c r="T49" s="305"/>
    </row>
    <row r="50" spans="1:22" s="1" customFormat="1" ht="78.75" x14ac:dyDescent="0.25">
      <c r="A50" s="135">
        <v>40</v>
      </c>
      <c r="B50" s="292"/>
      <c r="C50" s="136" t="s">
        <v>222</v>
      </c>
      <c r="D50" s="137"/>
      <c r="E50" s="137">
        <v>1</v>
      </c>
      <c r="F50" s="137"/>
      <c r="G50" s="143"/>
      <c r="H50" s="145">
        <v>2000000000</v>
      </c>
      <c r="I50" s="145">
        <v>1999910000</v>
      </c>
      <c r="J50" s="293">
        <v>1895814000</v>
      </c>
      <c r="K50" s="147" t="s">
        <v>285</v>
      </c>
      <c r="L50" s="147" t="s">
        <v>162</v>
      </c>
      <c r="M50" s="148">
        <f>H50-J50</f>
        <v>104186000</v>
      </c>
      <c r="N50" s="279">
        <v>1</v>
      </c>
      <c r="O50" s="279"/>
      <c r="P50" s="279"/>
      <c r="Q50" s="279"/>
      <c r="R50" s="138">
        <v>1</v>
      </c>
      <c r="S50" s="138" t="s">
        <v>194</v>
      </c>
      <c r="T50" s="305"/>
    </row>
    <row r="51" spans="1:22" s="1" customFormat="1" ht="94.5" x14ac:dyDescent="0.25">
      <c r="A51" s="124">
        <v>41</v>
      </c>
      <c r="B51" s="281"/>
      <c r="C51" s="282" t="s">
        <v>232</v>
      </c>
      <c r="D51" s="283"/>
      <c r="E51" s="283">
        <v>1</v>
      </c>
      <c r="F51" s="283"/>
      <c r="G51" s="284"/>
      <c r="H51" s="285">
        <v>1000000000</v>
      </c>
      <c r="I51" s="285">
        <v>998939000</v>
      </c>
      <c r="J51" s="357">
        <v>958380000</v>
      </c>
      <c r="K51" s="286" t="s">
        <v>297</v>
      </c>
      <c r="L51" s="286" t="s">
        <v>298</v>
      </c>
      <c r="M51" s="291">
        <f>H51-J51</f>
        <v>41620000</v>
      </c>
      <c r="N51" s="288">
        <v>1</v>
      </c>
      <c r="O51" s="288"/>
      <c r="P51" s="288"/>
      <c r="Q51" s="288"/>
      <c r="R51" s="289">
        <v>1</v>
      </c>
      <c r="S51" s="289" t="s">
        <v>76</v>
      </c>
    </row>
    <row r="52" spans="1:22" s="1" customFormat="1" ht="110.25" x14ac:dyDescent="0.25">
      <c r="A52" s="135">
        <v>42</v>
      </c>
      <c r="B52" s="281"/>
      <c r="C52" s="282" t="s">
        <v>257</v>
      </c>
      <c r="D52" s="283"/>
      <c r="E52" s="283">
        <v>1</v>
      </c>
      <c r="F52" s="283"/>
      <c r="G52" s="284"/>
      <c r="H52" s="285">
        <v>800000000</v>
      </c>
      <c r="I52" s="285">
        <v>799908000</v>
      </c>
      <c r="J52" s="357">
        <v>668530000</v>
      </c>
      <c r="K52" s="286" t="s">
        <v>300</v>
      </c>
      <c r="L52" s="286" t="s">
        <v>301</v>
      </c>
      <c r="M52" s="291">
        <f>H52-J52</f>
        <v>131470000</v>
      </c>
      <c r="N52" s="288">
        <v>1</v>
      </c>
      <c r="O52" s="288"/>
      <c r="P52" s="288"/>
      <c r="Q52" s="288"/>
      <c r="R52" s="289">
        <v>1</v>
      </c>
      <c r="S52" s="289" t="s">
        <v>76</v>
      </c>
    </row>
    <row r="53" spans="1:22" s="1" customFormat="1" ht="63" x14ac:dyDescent="0.25">
      <c r="A53" s="124">
        <v>43</v>
      </c>
      <c r="B53" s="281"/>
      <c r="C53" s="282" t="s">
        <v>258</v>
      </c>
      <c r="D53" s="283"/>
      <c r="E53" s="283">
        <v>1</v>
      </c>
      <c r="F53" s="283"/>
      <c r="G53" s="284"/>
      <c r="H53" s="285">
        <v>721000000</v>
      </c>
      <c r="I53" s="285">
        <v>720967000</v>
      </c>
      <c r="J53" s="286"/>
      <c r="K53" s="286"/>
      <c r="L53" s="286"/>
      <c r="M53" s="291"/>
      <c r="N53" s="288">
        <v>1</v>
      </c>
      <c r="O53" s="288"/>
      <c r="P53" s="288"/>
      <c r="Q53" s="288">
        <v>1</v>
      </c>
      <c r="R53" s="289"/>
      <c r="S53" s="289" t="s">
        <v>134</v>
      </c>
    </row>
    <row r="54" spans="1:22" s="1" customFormat="1" ht="63" x14ac:dyDescent="0.25">
      <c r="A54" s="135">
        <v>44</v>
      </c>
      <c r="B54" s="281"/>
      <c r="C54" s="282" t="s">
        <v>275</v>
      </c>
      <c r="D54" s="283"/>
      <c r="E54" s="283">
        <v>1</v>
      </c>
      <c r="F54" s="283"/>
      <c r="G54" s="284"/>
      <c r="H54" s="285">
        <v>740000000</v>
      </c>
      <c r="I54" s="285">
        <v>739935000</v>
      </c>
      <c r="J54" s="286"/>
      <c r="K54" s="286"/>
      <c r="L54" s="286"/>
      <c r="M54" s="291"/>
      <c r="N54" s="288">
        <v>1</v>
      </c>
      <c r="O54" s="288"/>
      <c r="P54" s="288"/>
      <c r="Q54" s="288">
        <v>1</v>
      </c>
      <c r="R54" s="289"/>
      <c r="S54" s="289" t="s">
        <v>50</v>
      </c>
    </row>
    <row r="55" spans="1:22" s="1" customFormat="1" ht="31.5" x14ac:dyDescent="0.25">
      <c r="A55" s="124">
        <v>45</v>
      </c>
      <c r="B55" s="281"/>
      <c r="C55" s="282" t="s">
        <v>284</v>
      </c>
      <c r="D55" s="283"/>
      <c r="E55" s="283">
        <v>1</v>
      </c>
      <c r="F55" s="283"/>
      <c r="G55" s="284"/>
      <c r="H55" s="285">
        <v>740000000</v>
      </c>
      <c r="I55" s="285">
        <v>739886000</v>
      </c>
      <c r="J55" s="286"/>
      <c r="K55" s="286"/>
      <c r="L55" s="286"/>
      <c r="M55" s="291"/>
      <c r="N55" s="288">
        <v>1</v>
      </c>
      <c r="O55" s="288"/>
      <c r="P55" s="288"/>
      <c r="Q55" s="288">
        <v>1</v>
      </c>
      <c r="R55" s="289"/>
      <c r="S55" s="289" t="s">
        <v>299</v>
      </c>
    </row>
    <row r="56" spans="1:22" s="1" customFormat="1" ht="47.25" x14ac:dyDescent="0.25">
      <c r="A56" s="135">
        <v>46</v>
      </c>
      <c r="B56" s="281"/>
      <c r="C56" s="282" t="s">
        <v>292</v>
      </c>
      <c r="D56" s="283"/>
      <c r="E56" s="283">
        <v>1</v>
      </c>
      <c r="F56" s="283"/>
      <c r="G56" s="284"/>
      <c r="H56" s="285">
        <v>450000000</v>
      </c>
      <c r="I56" s="285">
        <v>450000000</v>
      </c>
      <c r="J56" s="286"/>
      <c r="K56" s="286"/>
      <c r="L56" s="286"/>
      <c r="M56" s="291"/>
      <c r="N56" s="288">
        <v>1</v>
      </c>
      <c r="O56" s="288"/>
      <c r="P56" s="288"/>
      <c r="Q56" s="288">
        <v>1</v>
      </c>
      <c r="R56" s="289"/>
      <c r="S56" s="289" t="s">
        <v>178</v>
      </c>
    </row>
    <row r="57" spans="1:22" s="1" customFormat="1" ht="47.25" x14ac:dyDescent="0.25">
      <c r="A57" s="124">
        <v>47</v>
      </c>
      <c r="B57" s="358"/>
      <c r="C57" s="282" t="s">
        <v>293</v>
      </c>
      <c r="D57" s="283"/>
      <c r="E57" s="283">
        <v>1</v>
      </c>
      <c r="F57" s="283"/>
      <c r="G57" s="284"/>
      <c r="H57" s="285">
        <v>420000000</v>
      </c>
      <c r="I57" s="285">
        <v>420000000</v>
      </c>
      <c r="J57" s="286"/>
      <c r="K57" s="286"/>
      <c r="L57" s="286"/>
      <c r="M57" s="291"/>
      <c r="N57" s="288">
        <v>1</v>
      </c>
      <c r="O57" s="288"/>
      <c r="P57" s="288"/>
      <c r="Q57" s="288">
        <v>1</v>
      </c>
      <c r="R57" s="289"/>
      <c r="S57" s="289" t="s">
        <v>178</v>
      </c>
      <c r="V57" s="57">
        <f>H60-H58-H57-H56-H55-H54-H53</f>
        <v>141979000000</v>
      </c>
    </row>
    <row r="58" spans="1:22" s="1" customFormat="1" ht="63" x14ac:dyDescent="0.25">
      <c r="A58" s="135">
        <v>48</v>
      </c>
      <c r="B58" s="281"/>
      <c r="C58" s="282" t="s">
        <v>294</v>
      </c>
      <c r="D58" s="283"/>
      <c r="E58" s="283">
        <v>1</v>
      </c>
      <c r="F58" s="283"/>
      <c r="G58" s="284"/>
      <c r="H58" s="285">
        <v>740000000</v>
      </c>
      <c r="I58" s="285">
        <v>739830000</v>
      </c>
      <c r="J58" s="286"/>
      <c r="K58" s="286"/>
      <c r="L58" s="286"/>
      <c r="M58" s="291"/>
      <c r="N58" s="288">
        <v>1</v>
      </c>
      <c r="O58" s="288"/>
      <c r="P58" s="288"/>
      <c r="Q58" s="288">
        <v>1</v>
      </c>
      <c r="R58" s="289"/>
      <c r="S58" s="289" t="s">
        <v>134</v>
      </c>
    </row>
    <row r="59" spans="1:22" s="1" customFormat="1" ht="15.75" x14ac:dyDescent="0.25">
      <c r="A59" s="135"/>
      <c r="B59" s="221"/>
      <c r="C59" s="136"/>
      <c r="D59" s="137"/>
      <c r="E59" s="137"/>
      <c r="F59" s="137"/>
      <c r="G59" s="143"/>
      <c r="H59" s="145"/>
      <c r="I59" s="145"/>
      <c r="J59" s="216"/>
      <c r="K59" s="216"/>
      <c r="L59" s="216"/>
      <c r="M59" s="154"/>
      <c r="N59" s="154"/>
      <c r="O59" s="154"/>
      <c r="P59" s="154"/>
      <c r="Q59" s="154"/>
      <c r="R59" s="138"/>
      <c r="S59" s="138"/>
    </row>
    <row r="60" spans="1:22" s="1" customFormat="1" ht="15.75" x14ac:dyDescent="0.25">
      <c r="A60" s="155"/>
      <c r="B60" s="512" t="s">
        <v>20</v>
      </c>
      <c r="C60" s="513"/>
      <c r="D60" s="155">
        <f t="shared" ref="D60:S60" si="1">SUM(D11:D59)</f>
        <v>0</v>
      </c>
      <c r="E60" s="155">
        <f t="shared" si="1"/>
        <v>40</v>
      </c>
      <c r="F60" s="155">
        <f t="shared" si="1"/>
        <v>8</v>
      </c>
      <c r="G60" s="155">
        <f t="shared" si="1"/>
        <v>0</v>
      </c>
      <c r="H60" s="250">
        <f t="shared" si="1"/>
        <v>145790000000</v>
      </c>
      <c r="I60" s="250">
        <f t="shared" si="1"/>
        <v>145521560000</v>
      </c>
      <c r="J60" s="250">
        <f t="shared" si="1"/>
        <v>131955820000</v>
      </c>
      <c r="K60" s="155">
        <f t="shared" si="1"/>
        <v>0</v>
      </c>
      <c r="L60" s="155">
        <f t="shared" si="1"/>
        <v>0</v>
      </c>
      <c r="M60" s="250">
        <f t="shared" si="1"/>
        <v>9023180000</v>
      </c>
      <c r="N60" s="314">
        <f t="shared" si="1"/>
        <v>42</v>
      </c>
      <c r="O60" s="155">
        <f t="shared" si="1"/>
        <v>0</v>
      </c>
      <c r="P60" s="155">
        <f t="shared" si="1"/>
        <v>6</v>
      </c>
      <c r="Q60" s="155">
        <f t="shared" si="1"/>
        <v>7</v>
      </c>
      <c r="R60" s="155">
        <f t="shared" si="1"/>
        <v>41</v>
      </c>
      <c r="S60" s="155">
        <f t="shared" si="1"/>
        <v>0</v>
      </c>
    </row>
    <row r="61" spans="1:22" s="1" customFormat="1" ht="15.75" x14ac:dyDescent="0.25">
      <c r="A61" s="143"/>
      <c r="B61" s="310"/>
      <c r="C61" s="311"/>
      <c r="D61" s="143"/>
      <c r="E61" s="143"/>
      <c r="F61" s="143"/>
      <c r="G61" s="143"/>
      <c r="H61" s="312"/>
      <c r="I61" s="312"/>
      <c r="J61" s="312"/>
      <c r="K61" s="143"/>
      <c r="L61" s="143"/>
      <c r="M61" s="312"/>
      <c r="N61" s="143"/>
      <c r="O61" s="143"/>
      <c r="P61" s="143"/>
      <c r="Q61" s="143"/>
      <c r="R61" s="143"/>
      <c r="S61" s="143"/>
    </row>
    <row r="62" spans="1:22" s="1" customFormat="1" ht="15.75" x14ac:dyDescent="0.25">
      <c r="A62" s="252" t="s">
        <v>100</v>
      </c>
      <c r="B62" s="514" t="s">
        <v>68</v>
      </c>
      <c r="C62" s="515"/>
      <c r="D62" s="143"/>
      <c r="E62" s="143"/>
      <c r="F62" s="143"/>
      <c r="G62" s="143"/>
      <c r="H62" s="139"/>
      <c r="I62" s="139"/>
      <c r="J62" s="239"/>
      <c r="K62" s="240"/>
      <c r="L62" s="240"/>
      <c r="M62" s="241"/>
      <c r="N62" s="239"/>
      <c r="O62" s="239"/>
      <c r="P62" s="239"/>
      <c r="Q62" s="242"/>
      <c r="R62" s="240"/>
      <c r="S62" s="240"/>
    </row>
    <row r="63" spans="1:22" s="1" customFormat="1" ht="110.25" x14ac:dyDescent="0.25">
      <c r="A63" s="124">
        <v>1</v>
      </c>
      <c r="B63" s="162"/>
      <c r="C63" s="163" t="s">
        <v>69</v>
      </c>
      <c r="D63" s="134">
        <v>1</v>
      </c>
      <c r="E63" s="134"/>
      <c r="F63" s="134"/>
      <c r="G63" s="134"/>
      <c r="H63" s="164">
        <v>563682000</v>
      </c>
      <c r="I63" s="164">
        <v>560862500</v>
      </c>
      <c r="J63" s="165">
        <v>535370000</v>
      </c>
      <c r="K63" s="152" t="s">
        <v>93</v>
      </c>
      <c r="L63" s="152" t="s">
        <v>107</v>
      </c>
      <c r="M63" s="153">
        <f>H63-J63</f>
        <v>28312000</v>
      </c>
      <c r="N63" s="153">
        <v>1</v>
      </c>
      <c r="O63" s="154"/>
      <c r="P63" s="153"/>
      <c r="Q63" s="153"/>
      <c r="R63" s="127">
        <v>1</v>
      </c>
      <c r="S63" s="254" t="s">
        <v>119</v>
      </c>
    </row>
    <row r="64" spans="1:22" s="1" customFormat="1" ht="94.5" x14ac:dyDescent="0.25">
      <c r="A64" s="135">
        <v>2</v>
      </c>
      <c r="B64" s="162"/>
      <c r="C64" s="243" t="s">
        <v>103</v>
      </c>
      <c r="D64" s="142"/>
      <c r="E64" s="142"/>
      <c r="F64" s="142">
        <v>1</v>
      </c>
      <c r="G64" s="142"/>
      <c r="H64" s="244">
        <v>300000000</v>
      </c>
      <c r="I64" s="244">
        <v>299900000</v>
      </c>
      <c r="J64" s="172"/>
      <c r="K64" s="216"/>
      <c r="L64" s="216"/>
      <c r="M64" s="154"/>
      <c r="N64" s="154">
        <v>1</v>
      </c>
      <c r="O64" s="154"/>
      <c r="P64" s="154"/>
      <c r="Q64" s="154">
        <v>1</v>
      </c>
      <c r="R64" s="138"/>
      <c r="S64" s="138" t="s">
        <v>304</v>
      </c>
    </row>
    <row r="65" spans="1:20" s="1" customFormat="1" ht="15.75" x14ac:dyDescent="0.25">
      <c r="A65" s="124"/>
      <c r="B65" s="162"/>
      <c r="C65" s="163"/>
      <c r="D65" s="134"/>
      <c r="E65" s="134"/>
      <c r="F65" s="134"/>
      <c r="G65" s="134"/>
      <c r="H65" s="164"/>
      <c r="I65" s="164"/>
      <c r="J65" s="165"/>
      <c r="K65" s="166"/>
      <c r="L65" s="166"/>
      <c r="M65" s="153"/>
      <c r="N65" s="153"/>
      <c r="O65" s="154"/>
      <c r="P65" s="153"/>
      <c r="Q65" s="153"/>
      <c r="R65" s="127"/>
      <c r="S65" s="127"/>
    </row>
    <row r="66" spans="1:20" s="1" customFormat="1" ht="15.75" x14ac:dyDescent="0.25">
      <c r="A66" s="155"/>
      <c r="B66" s="512" t="s">
        <v>20</v>
      </c>
      <c r="C66" s="513"/>
      <c r="D66" s="155">
        <f t="shared" ref="D66:N66" si="2">SUM(D63:D65)</f>
        <v>1</v>
      </c>
      <c r="E66" s="155">
        <f t="shared" si="2"/>
        <v>0</v>
      </c>
      <c r="F66" s="155">
        <f t="shared" si="2"/>
        <v>1</v>
      </c>
      <c r="G66" s="155">
        <f t="shared" si="2"/>
        <v>0</v>
      </c>
      <c r="H66" s="157">
        <f t="shared" si="2"/>
        <v>863682000</v>
      </c>
      <c r="I66" s="157">
        <f t="shared" si="2"/>
        <v>860762500</v>
      </c>
      <c r="J66" s="157">
        <f t="shared" si="2"/>
        <v>535370000</v>
      </c>
      <c r="K66" s="158">
        <f t="shared" si="2"/>
        <v>0</v>
      </c>
      <c r="L66" s="158">
        <f t="shared" si="2"/>
        <v>0</v>
      </c>
      <c r="M66" s="299">
        <f t="shared" si="2"/>
        <v>28312000</v>
      </c>
      <c r="N66" s="161">
        <f t="shared" si="2"/>
        <v>2</v>
      </c>
      <c r="O66" s="167"/>
      <c r="P66" s="161">
        <f>SUM(P63:P65)</f>
        <v>0</v>
      </c>
      <c r="Q66" s="161">
        <f>SUM(Q63:Q65)</f>
        <v>1</v>
      </c>
      <c r="R66" s="158">
        <f>SUM(R63:R65)</f>
        <v>1</v>
      </c>
      <c r="S66" s="158">
        <f>SUM(S63:S65)</f>
        <v>0</v>
      </c>
    </row>
    <row r="67" spans="1:20" s="66" customFormat="1" ht="15.75" x14ac:dyDescent="0.25">
      <c r="A67" s="252" t="s">
        <v>101</v>
      </c>
      <c r="B67" s="514" t="s">
        <v>95</v>
      </c>
      <c r="C67" s="515"/>
      <c r="D67" s="143"/>
      <c r="E67" s="143"/>
      <c r="F67" s="143"/>
      <c r="G67" s="143"/>
      <c r="H67" s="239"/>
      <c r="I67" s="239"/>
      <c r="J67" s="239"/>
      <c r="K67" s="240"/>
      <c r="L67" s="240"/>
      <c r="M67" s="239"/>
      <c r="N67" s="240"/>
      <c r="O67" s="240"/>
      <c r="P67" s="240"/>
      <c r="Q67" s="242"/>
      <c r="R67" s="240"/>
      <c r="S67" s="240"/>
    </row>
    <row r="68" spans="1:20" ht="63" x14ac:dyDescent="0.25">
      <c r="A68" s="135">
        <v>1</v>
      </c>
      <c r="B68" s="168"/>
      <c r="C68" s="162" t="s">
        <v>96</v>
      </c>
      <c r="D68" s="142">
        <v>1</v>
      </c>
      <c r="E68" s="142"/>
      <c r="F68" s="142"/>
      <c r="G68" s="169"/>
      <c r="H68" s="255">
        <v>300000000</v>
      </c>
      <c r="I68" s="224">
        <v>299700000</v>
      </c>
      <c r="J68" s="225">
        <v>267000000</v>
      </c>
      <c r="K68" s="224" t="s">
        <v>125</v>
      </c>
      <c r="L68" s="259" t="s">
        <v>126</v>
      </c>
      <c r="M68" s="268">
        <f>H68-J68</f>
        <v>33000000</v>
      </c>
      <c r="N68" s="226">
        <v>1</v>
      </c>
      <c r="O68" s="226"/>
      <c r="P68" s="226"/>
      <c r="Q68" s="226"/>
      <c r="R68" s="227">
        <v>1</v>
      </c>
      <c r="S68" s="296" t="s">
        <v>119</v>
      </c>
      <c r="T68" s="2"/>
    </row>
    <row r="69" spans="1:20" ht="78.75" x14ac:dyDescent="0.25">
      <c r="A69" s="135">
        <v>2</v>
      </c>
      <c r="B69" s="168"/>
      <c r="C69" s="162" t="s">
        <v>120</v>
      </c>
      <c r="D69" s="142">
        <v>1</v>
      </c>
      <c r="E69" s="142"/>
      <c r="F69" s="142"/>
      <c r="G69" s="169"/>
      <c r="H69" s="255">
        <v>225000000</v>
      </c>
      <c r="I69" s="224">
        <v>225000000</v>
      </c>
      <c r="J69" s="225">
        <v>223110000</v>
      </c>
      <c r="K69" s="313" t="s">
        <v>212</v>
      </c>
      <c r="L69" s="259" t="s">
        <v>213</v>
      </c>
      <c r="M69" s="268">
        <f>H69-J69</f>
        <v>1890000</v>
      </c>
      <c r="N69" s="226">
        <v>1</v>
      </c>
      <c r="O69" s="226"/>
      <c r="P69" s="226"/>
      <c r="Q69" s="226"/>
      <c r="R69" s="227">
        <v>1</v>
      </c>
      <c r="S69" s="296" t="s">
        <v>119</v>
      </c>
      <c r="T69" s="2"/>
    </row>
    <row r="70" spans="1:20" ht="110.25" x14ac:dyDescent="0.25">
      <c r="A70" s="135">
        <v>3</v>
      </c>
      <c r="B70" s="168"/>
      <c r="C70" s="162" t="s">
        <v>231</v>
      </c>
      <c r="D70" s="142">
        <v>1</v>
      </c>
      <c r="E70" s="142"/>
      <c r="F70" s="142"/>
      <c r="G70" s="169"/>
      <c r="H70" s="255">
        <v>518000000</v>
      </c>
      <c r="I70" s="224">
        <v>518000000</v>
      </c>
      <c r="J70" s="225">
        <v>441780000</v>
      </c>
      <c r="K70" s="313" t="s">
        <v>282</v>
      </c>
      <c r="L70" s="259" t="s">
        <v>283</v>
      </c>
      <c r="M70" s="268">
        <f>H70-J70</f>
        <v>76220000</v>
      </c>
      <c r="N70" s="226">
        <v>1</v>
      </c>
      <c r="O70" s="226"/>
      <c r="P70" s="226"/>
      <c r="Q70" s="226"/>
      <c r="R70" s="227">
        <v>1</v>
      </c>
      <c r="S70" s="230" t="s">
        <v>72</v>
      </c>
      <c r="T70" s="2"/>
    </row>
    <row r="71" spans="1:20" ht="15.75" x14ac:dyDescent="0.25">
      <c r="A71" s="135"/>
      <c r="B71" s="168"/>
      <c r="C71" s="162"/>
      <c r="D71" s="142"/>
      <c r="E71" s="142"/>
      <c r="F71" s="142"/>
      <c r="G71" s="169"/>
      <c r="H71" s="170"/>
      <c r="I71" s="171"/>
      <c r="J71" s="172"/>
      <c r="K71" s="171"/>
      <c r="L71" s="173"/>
      <c r="M71" s="173"/>
      <c r="N71" s="173"/>
      <c r="O71" s="173"/>
      <c r="P71" s="173"/>
      <c r="Q71" s="173"/>
      <c r="R71" s="135"/>
      <c r="S71" s="143"/>
      <c r="T71" s="2"/>
    </row>
    <row r="72" spans="1:20" ht="15.75" x14ac:dyDescent="0.25">
      <c r="A72" s="222"/>
      <c r="B72" s="512" t="s">
        <v>20</v>
      </c>
      <c r="C72" s="513"/>
      <c r="D72" s="228">
        <f t="shared" ref="D72:S72" si="3">SUM(D68:D71)</f>
        <v>3</v>
      </c>
      <c r="E72" s="228">
        <f t="shared" si="3"/>
        <v>0</v>
      </c>
      <c r="F72" s="228">
        <f t="shared" si="3"/>
        <v>0</v>
      </c>
      <c r="G72" s="228">
        <f t="shared" si="3"/>
        <v>0</v>
      </c>
      <c r="H72" s="229">
        <f t="shared" si="3"/>
        <v>1043000000</v>
      </c>
      <c r="I72" s="229">
        <f t="shared" si="3"/>
        <v>1042700000</v>
      </c>
      <c r="J72" s="229">
        <f t="shared" si="3"/>
        <v>931890000</v>
      </c>
      <c r="K72" s="228">
        <f t="shared" si="3"/>
        <v>0</v>
      </c>
      <c r="L72" s="228">
        <f t="shared" si="3"/>
        <v>0</v>
      </c>
      <c r="M72" s="298">
        <f t="shared" si="3"/>
        <v>111110000</v>
      </c>
      <c r="N72" s="228">
        <f t="shared" si="3"/>
        <v>3</v>
      </c>
      <c r="O72" s="228">
        <f t="shared" si="3"/>
        <v>0</v>
      </c>
      <c r="P72" s="228">
        <f t="shared" si="3"/>
        <v>0</v>
      </c>
      <c r="Q72" s="228">
        <f t="shared" si="3"/>
        <v>0</v>
      </c>
      <c r="R72" s="228">
        <f t="shared" si="3"/>
        <v>3</v>
      </c>
      <c r="S72" s="228">
        <f t="shared" si="3"/>
        <v>0</v>
      </c>
      <c r="T72" s="2"/>
    </row>
    <row r="73" spans="1:20" ht="15.75" x14ac:dyDescent="0.25">
      <c r="A73" s="253" t="s">
        <v>108</v>
      </c>
      <c r="B73" s="518" t="s">
        <v>109</v>
      </c>
      <c r="C73" s="519"/>
      <c r="D73" s="245"/>
      <c r="E73" s="245"/>
      <c r="F73" s="245"/>
      <c r="G73" s="246"/>
      <c r="H73" s="171"/>
      <c r="I73" s="171"/>
      <c r="J73" s="172"/>
      <c r="K73" s="171"/>
      <c r="L73" s="173"/>
      <c r="M73" s="173"/>
      <c r="N73" s="173"/>
      <c r="O73" s="173"/>
      <c r="P73" s="173"/>
      <c r="Q73" s="173"/>
      <c r="R73" s="135"/>
      <c r="S73" s="143"/>
      <c r="T73" s="2"/>
    </row>
    <row r="74" spans="1:20" ht="78.75" x14ac:dyDescent="0.25">
      <c r="A74" s="135">
        <v>1</v>
      </c>
      <c r="B74" s="223"/>
      <c r="C74" s="216" t="s">
        <v>110</v>
      </c>
      <c r="D74" s="245"/>
      <c r="E74" s="245"/>
      <c r="F74" s="245"/>
      <c r="G74" s="246">
        <v>1</v>
      </c>
      <c r="H74" s="171">
        <v>460000000</v>
      </c>
      <c r="I74" s="171">
        <v>305910000</v>
      </c>
      <c r="J74" s="172">
        <v>301118000</v>
      </c>
      <c r="K74" s="294" t="s">
        <v>161</v>
      </c>
      <c r="L74" s="295" t="s">
        <v>162</v>
      </c>
      <c r="M74" s="173">
        <f>H74-J74</f>
        <v>158882000</v>
      </c>
      <c r="N74" s="173">
        <v>1</v>
      </c>
      <c r="O74" s="173"/>
      <c r="P74" s="173"/>
      <c r="Q74" s="173"/>
      <c r="R74" s="135">
        <v>1</v>
      </c>
      <c r="S74" s="258" t="s">
        <v>119</v>
      </c>
      <c r="T74" s="2"/>
    </row>
    <row r="75" spans="1:20" ht="47.25" x14ac:dyDescent="0.25">
      <c r="A75" s="135">
        <v>2</v>
      </c>
      <c r="B75" s="223"/>
      <c r="C75" s="216" t="s">
        <v>131</v>
      </c>
      <c r="D75" s="245">
        <v>1</v>
      </c>
      <c r="E75" s="245"/>
      <c r="F75" s="245"/>
      <c r="G75" s="246"/>
      <c r="H75" s="171">
        <v>1050000000</v>
      </c>
      <c r="I75" s="171">
        <v>1039000000</v>
      </c>
      <c r="J75" s="172">
        <v>1016400000</v>
      </c>
      <c r="K75" s="294" t="s">
        <v>186</v>
      </c>
      <c r="L75" s="307" t="s">
        <v>187</v>
      </c>
      <c r="M75" s="173">
        <f>H75-J75</f>
        <v>33600000</v>
      </c>
      <c r="N75" s="173">
        <v>1</v>
      </c>
      <c r="O75" s="173"/>
      <c r="P75" s="173"/>
      <c r="Q75" s="173"/>
      <c r="R75" s="135">
        <v>1</v>
      </c>
      <c r="S75" s="258" t="s">
        <v>119</v>
      </c>
      <c r="T75" s="2"/>
    </row>
    <row r="76" spans="1:20" ht="15.75" x14ac:dyDescent="0.25">
      <c r="A76" s="222"/>
      <c r="B76" s="247"/>
      <c r="C76" s="248"/>
      <c r="D76" s="249">
        <f t="shared" ref="D76:R76" si="4">SUM(D74:D75)</f>
        <v>1</v>
      </c>
      <c r="E76" s="249">
        <f t="shared" si="4"/>
        <v>0</v>
      </c>
      <c r="F76" s="249">
        <f t="shared" si="4"/>
        <v>0</v>
      </c>
      <c r="G76" s="249">
        <f t="shared" si="4"/>
        <v>1</v>
      </c>
      <c r="H76" s="251">
        <f t="shared" si="4"/>
        <v>1510000000</v>
      </c>
      <c r="I76" s="251">
        <f t="shared" si="4"/>
        <v>1344910000</v>
      </c>
      <c r="J76" s="251">
        <f t="shared" si="4"/>
        <v>1317518000</v>
      </c>
      <c r="K76" s="249">
        <f t="shared" si="4"/>
        <v>0</v>
      </c>
      <c r="L76" s="249">
        <f t="shared" si="4"/>
        <v>0</v>
      </c>
      <c r="M76" s="297">
        <f t="shared" si="4"/>
        <v>192482000</v>
      </c>
      <c r="N76" s="249">
        <f t="shared" si="4"/>
        <v>2</v>
      </c>
      <c r="O76" s="249">
        <f t="shared" si="4"/>
        <v>0</v>
      </c>
      <c r="P76" s="249">
        <f t="shared" si="4"/>
        <v>0</v>
      </c>
      <c r="Q76" s="249">
        <f t="shared" si="4"/>
        <v>0</v>
      </c>
      <c r="R76" s="249">
        <f t="shared" si="4"/>
        <v>2</v>
      </c>
      <c r="S76" s="222"/>
      <c r="T76" s="2"/>
    </row>
    <row r="77" spans="1:20" ht="15.75" x14ac:dyDescent="0.25">
      <c r="A77" s="253" t="s">
        <v>136</v>
      </c>
      <c r="B77" s="518" t="s">
        <v>135</v>
      </c>
      <c r="C77" s="519"/>
      <c r="D77" s="245"/>
      <c r="E77" s="245"/>
      <c r="F77" s="245"/>
      <c r="G77" s="246"/>
      <c r="H77" s="171"/>
      <c r="I77" s="171"/>
      <c r="J77" s="172"/>
      <c r="K77" s="171"/>
      <c r="L77" s="173"/>
      <c r="M77" s="173"/>
      <c r="N77" s="173"/>
      <c r="O77" s="173"/>
      <c r="P77" s="173"/>
      <c r="Q77" s="173"/>
      <c r="R77" s="135"/>
      <c r="S77" s="143"/>
      <c r="T77" s="2"/>
    </row>
    <row r="78" spans="1:20" ht="78.75" x14ac:dyDescent="0.25">
      <c r="A78" s="135">
        <v>1</v>
      </c>
      <c r="B78" s="223"/>
      <c r="C78" s="216" t="s">
        <v>137</v>
      </c>
      <c r="D78" s="245"/>
      <c r="E78" s="245"/>
      <c r="F78" s="245">
        <v>1</v>
      </c>
      <c r="G78" s="246"/>
      <c r="H78" s="171">
        <v>130640000</v>
      </c>
      <c r="I78" s="171">
        <v>100110000</v>
      </c>
      <c r="J78" s="172">
        <v>99822000</v>
      </c>
      <c r="K78" s="294" t="s">
        <v>169</v>
      </c>
      <c r="L78" s="295" t="s">
        <v>170</v>
      </c>
      <c r="M78" s="173">
        <f>H78-J78</f>
        <v>30818000</v>
      </c>
      <c r="N78" s="173">
        <v>1</v>
      </c>
      <c r="O78" s="173"/>
      <c r="P78" s="173"/>
      <c r="Q78" s="173"/>
      <c r="R78" s="135">
        <v>1</v>
      </c>
      <c r="S78" s="258" t="s">
        <v>119</v>
      </c>
      <c r="T78" s="2"/>
    </row>
    <row r="79" spans="1:20" ht="63" x14ac:dyDescent="0.25">
      <c r="A79" s="135">
        <v>2</v>
      </c>
      <c r="B79" s="223"/>
      <c r="C79" s="216" t="s">
        <v>138</v>
      </c>
      <c r="D79" s="245"/>
      <c r="E79" s="245">
        <v>1</v>
      </c>
      <c r="F79" s="245"/>
      <c r="G79" s="246"/>
      <c r="H79" s="171">
        <v>4000000000</v>
      </c>
      <c r="I79" s="171">
        <v>3939800000</v>
      </c>
      <c r="J79" s="172">
        <v>3561656000</v>
      </c>
      <c r="K79" s="294" t="s">
        <v>209</v>
      </c>
      <c r="L79" s="295" t="s">
        <v>210</v>
      </c>
      <c r="M79" s="173">
        <f>H79-J79</f>
        <v>438344000</v>
      </c>
      <c r="N79" s="173">
        <v>1</v>
      </c>
      <c r="O79" s="173"/>
      <c r="P79" s="173"/>
      <c r="Q79" s="173"/>
      <c r="R79" s="135">
        <v>1</v>
      </c>
      <c r="S79" s="258" t="s">
        <v>119</v>
      </c>
      <c r="T79" s="2"/>
    </row>
    <row r="80" spans="1:20" ht="78.75" x14ac:dyDescent="0.25">
      <c r="A80" s="135">
        <v>3</v>
      </c>
      <c r="B80" s="223"/>
      <c r="C80" s="216" t="s">
        <v>179</v>
      </c>
      <c r="D80" s="245"/>
      <c r="E80" s="245">
        <v>1</v>
      </c>
      <c r="F80" s="245"/>
      <c r="G80" s="246"/>
      <c r="H80" s="171">
        <v>1610000000</v>
      </c>
      <c r="I80" s="171">
        <v>1610000000</v>
      </c>
      <c r="J80" s="172">
        <v>1424652000</v>
      </c>
      <c r="K80" s="294" t="s">
        <v>205</v>
      </c>
      <c r="L80" s="295" t="s">
        <v>206</v>
      </c>
      <c r="M80" s="173">
        <f>H80-J80</f>
        <v>185348000</v>
      </c>
      <c r="N80" s="173">
        <v>1</v>
      </c>
      <c r="O80" s="173"/>
      <c r="P80" s="173"/>
      <c r="Q80" s="173"/>
      <c r="R80" s="135">
        <v>1</v>
      </c>
      <c r="S80" s="258" t="s">
        <v>119</v>
      </c>
      <c r="T80" s="2"/>
    </row>
    <row r="81" spans="1:20" ht="47.25" x14ac:dyDescent="0.25">
      <c r="A81" s="135">
        <v>4</v>
      </c>
      <c r="B81" s="223"/>
      <c r="C81" s="216" t="s">
        <v>181</v>
      </c>
      <c r="D81" s="245"/>
      <c r="E81" s="245">
        <v>1</v>
      </c>
      <c r="F81" s="245"/>
      <c r="G81" s="246"/>
      <c r="H81" s="171">
        <v>1650000000</v>
      </c>
      <c r="I81" s="171">
        <v>1650000000</v>
      </c>
      <c r="J81" s="172">
        <v>1444406000</v>
      </c>
      <c r="K81" s="171" t="s">
        <v>223</v>
      </c>
      <c r="L81" s="307" t="s">
        <v>224</v>
      </c>
      <c r="M81" s="173">
        <f>H81-J81</f>
        <v>205594000</v>
      </c>
      <c r="N81" s="173">
        <v>1</v>
      </c>
      <c r="O81" s="173"/>
      <c r="P81" s="173"/>
      <c r="Q81" s="173"/>
      <c r="R81" s="135">
        <v>1</v>
      </c>
      <c r="S81" s="258" t="s">
        <v>119</v>
      </c>
      <c r="T81" s="2"/>
    </row>
    <row r="82" spans="1:20" ht="15.75" x14ac:dyDescent="0.25">
      <c r="A82" s="135"/>
      <c r="B82" s="223"/>
      <c r="C82" s="216"/>
      <c r="D82" s="245"/>
      <c r="E82" s="245"/>
      <c r="F82" s="245"/>
      <c r="G82" s="246"/>
      <c r="H82" s="171"/>
      <c r="I82" s="171"/>
      <c r="J82" s="172"/>
      <c r="K82" s="171"/>
      <c r="L82" s="173"/>
      <c r="M82" s="173"/>
      <c r="N82" s="173"/>
      <c r="O82" s="173"/>
      <c r="P82" s="173"/>
      <c r="Q82" s="173"/>
      <c r="R82" s="135"/>
      <c r="S82" s="138"/>
      <c r="T82" s="2"/>
    </row>
    <row r="83" spans="1:20" ht="15.75" x14ac:dyDescent="0.25">
      <c r="A83" s="222"/>
      <c r="B83" s="247"/>
      <c r="C83" s="248"/>
      <c r="D83" s="302">
        <f t="shared" ref="D83:S83" si="5">SUM(D78:D82)</f>
        <v>0</v>
      </c>
      <c r="E83" s="302">
        <f t="shared" si="5"/>
        <v>3</v>
      </c>
      <c r="F83" s="302">
        <f t="shared" si="5"/>
        <v>1</v>
      </c>
      <c r="G83" s="302">
        <f t="shared" si="5"/>
        <v>0</v>
      </c>
      <c r="H83" s="303">
        <f t="shared" si="5"/>
        <v>7390640000</v>
      </c>
      <c r="I83" s="303">
        <f t="shared" si="5"/>
        <v>7299910000</v>
      </c>
      <c r="J83" s="303">
        <f t="shared" si="5"/>
        <v>6530536000</v>
      </c>
      <c r="K83" s="303">
        <f t="shared" si="5"/>
        <v>0</v>
      </c>
      <c r="L83" s="303">
        <f t="shared" si="5"/>
        <v>0</v>
      </c>
      <c r="M83" s="303">
        <f t="shared" si="5"/>
        <v>860104000</v>
      </c>
      <c r="N83" s="303">
        <f t="shared" si="5"/>
        <v>4</v>
      </c>
      <c r="O83" s="303">
        <f t="shared" si="5"/>
        <v>0</v>
      </c>
      <c r="P83" s="303">
        <f t="shared" si="5"/>
        <v>0</v>
      </c>
      <c r="Q83" s="303">
        <f t="shared" si="5"/>
        <v>0</v>
      </c>
      <c r="R83" s="303">
        <f t="shared" si="5"/>
        <v>4</v>
      </c>
      <c r="S83" s="303">
        <f t="shared" si="5"/>
        <v>0</v>
      </c>
      <c r="T83" s="2"/>
    </row>
    <row r="84" spans="1:20" ht="15.75" x14ac:dyDescent="0.25">
      <c r="A84" s="135"/>
      <c r="B84" s="223"/>
      <c r="C84" s="216"/>
      <c r="D84" s="245"/>
      <c r="E84" s="245"/>
      <c r="F84" s="245"/>
      <c r="G84" s="246"/>
      <c r="H84" s="171"/>
      <c r="I84" s="171"/>
      <c r="J84" s="172"/>
      <c r="K84" s="171"/>
      <c r="L84" s="173"/>
      <c r="M84" s="173"/>
      <c r="N84" s="173"/>
      <c r="O84" s="173"/>
      <c r="P84" s="173"/>
      <c r="Q84" s="173"/>
      <c r="R84" s="135"/>
      <c r="S84" s="138"/>
      <c r="T84" s="2"/>
    </row>
    <row r="85" spans="1:20" ht="15.75" x14ac:dyDescent="0.25">
      <c r="A85" s="253" t="s">
        <v>156</v>
      </c>
      <c r="B85" s="518" t="s">
        <v>144</v>
      </c>
      <c r="C85" s="519"/>
      <c r="D85" s="245"/>
      <c r="E85" s="245"/>
      <c r="F85" s="245"/>
      <c r="G85" s="246"/>
      <c r="H85" s="171"/>
      <c r="I85" s="171"/>
      <c r="J85" s="172"/>
      <c r="K85" s="171"/>
      <c r="L85" s="173"/>
      <c r="M85" s="173"/>
      <c r="N85" s="173"/>
      <c r="O85" s="173"/>
      <c r="P85" s="173"/>
      <c r="Q85" s="173"/>
      <c r="R85" s="135"/>
      <c r="S85" s="138"/>
      <c r="T85" s="2"/>
    </row>
    <row r="86" spans="1:20" ht="47.25" x14ac:dyDescent="0.25">
      <c r="A86" s="135">
        <v>1</v>
      </c>
      <c r="B86" s="223"/>
      <c r="C86" s="216" t="s">
        <v>164</v>
      </c>
      <c r="D86" s="245"/>
      <c r="E86" s="245"/>
      <c r="F86" s="245">
        <v>1</v>
      </c>
      <c r="G86" s="246"/>
      <c r="H86" s="171">
        <v>550000000</v>
      </c>
      <c r="I86" s="171">
        <v>549986000</v>
      </c>
      <c r="J86" s="172">
        <v>528000000</v>
      </c>
      <c r="K86" s="294" t="s">
        <v>117</v>
      </c>
      <c r="L86" s="307" t="s">
        <v>118</v>
      </c>
      <c r="M86" s="173">
        <f>H86-J86</f>
        <v>22000000</v>
      </c>
      <c r="N86" s="173">
        <v>1</v>
      </c>
      <c r="O86" s="173"/>
      <c r="P86" s="173"/>
      <c r="Q86" s="173"/>
      <c r="R86" s="135">
        <v>1</v>
      </c>
      <c r="S86" s="258" t="s">
        <v>119</v>
      </c>
      <c r="T86" s="2"/>
    </row>
    <row r="87" spans="1:20" ht="47.25" x14ac:dyDescent="0.25">
      <c r="A87" s="135">
        <v>2</v>
      </c>
      <c r="B87" s="223"/>
      <c r="C87" s="216" t="s">
        <v>182</v>
      </c>
      <c r="D87" s="245"/>
      <c r="E87" s="245">
        <v>1</v>
      </c>
      <c r="F87" s="245"/>
      <c r="G87" s="246"/>
      <c r="H87" s="171">
        <v>24000000000</v>
      </c>
      <c r="I87" s="171">
        <v>24000000000</v>
      </c>
      <c r="J87" s="172">
        <v>21948100000</v>
      </c>
      <c r="K87" s="294" t="s">
        <v>273</v>
      </c>
      <c r="L87" s="307" t="s">
        <v>274</v>
      </c>
      <c r="M87" s="173">
        <f>H87-J87</f>
        <v>2051900000</v>
      </c>
      <c r="N87" s="173">
        <v>1</v>
      </c>
      <c r="O87" s="173"/>
      <c r="P87" s="173"/>
      <c r="Q87" s="173"/>
      <c r="R87" s="135">
        <v>1</v>
      </c>
      <c r="S87" s="138" t="s">
        <v>72</v>
      </c>
      <c r="T87" s="2"/>
    </row>
    <row r="88" spans="1:20" ht="63" x14ac:dyDescent="0.25">
      <c r="A88" s="135"/>
      <c r="B88" s="223"/>
      <c r="C88" s="216" t="s">
        <v>253</v>
      </c>
      <c r="D88" s="245"/>
      <c r="E88" s="245">
        <v>1</v>
      </c>
      <c r="F88" s="245"/>
      <c r="G88" s="246"/>
      <c r="H88" s="171">
        <v>367500000</v>
      </c>
      <c r="I88" s="171">
        <v>365000000</v>
      </c>
      <c r="J88" s="172">
        <v>262427000</v>
      </c>
      <c r="K88" s="294" t="s">
        <v>276</v>
      </c>
      <c r="L88" s="307" t="s">
        <v>277</v>
      </c>
      <c r="M88" s="173">
        <f>H88-J88</f>
        <v>105073000</v>
      </c>
      <c r="N88" s="173">
        <v>1</v>
      </c>
      <c r="O88" s="173"/>
      <c r="P88" s="173"/>
      <c r="Q88" s="173"/>
      <c r="R88" s="135">
        <v>1</v>
      </c>
      <c r="S88" s="138" t="s">
        <v>72</v>
      </c>
      <c r="T88" s="2"/>
    </row>
    <row r="89" spans="1:20" ht="15.75" x14ac:dyDescent="0.25">
      <c r="A89" s="135"/>
      <c r="B89" s="223"/>
      <c r="C89" s="216"/>
      <c r="D89" s="245"/>
      <c r="E89" s="245"/>
      <c r="F89" s="245"/>
      <c r="G89" s="246"/>
      <c r="H89" s="171"/>
      <c r="I89" s="171"/>
      <c r="J89" s="172"/>
      <c r="K89" s="171"/>
      <c r="L89" s="173"/>
      <c r="M89" s="173"/>
      <c r="N89" s="173"/>
      <c r="O89" s="173"/>
      <c r="P89" s="173"/>
      <c r="Q89" s="173"/>
      <c r="R89" s="135"/>
      <c r="S89" s="138"/>
      <c r="T89" s="2"/>
    </row>
    <row r="90" spans="1:20" ht="15.75" x14ac:dyDescent="0.25">
      <c r="A90" s="222"/>
      <c r="B90" s="247"/>
      <c r="C90" s="248"/>
      <c r="D90" s="251">
        <f t="shared" ref="D90:S90" si="6">SUM(D86:D89)</f>
        <v>0</v>
      </c>
      <c r="E90" s="251">
        <f t="shared" si="6"/>
        <v>2</v>
      </c>
      <c r="F90" s="251">
        <f t="shared" si="6"/>
        <v>1</v>
      </c>
      <c r="G90" s="251">
        <f t="shared" si="6"/>
        <v>0</v>
      </c>
      <c r="H90" s="251">
        <f t="shared" si="6"/>
        <v>24917500000</v>
      </c>
      <c r="I90" s="251">
        <f t="shared" si="6"/>
        <v>24914986000</v>
      </c>
      <c r="J90" s="251">
        <f t="shared" si="6"/>
        <v>22738527000</v>
      </c>
      <c r="K90" s="251">
        <f t="shared" si="6"/>
        <v>0</v>
      </c>
      <c r="L90" s="251">
        <f t="shared" si="6"/>
        <v>0</v>
      </c>
      <c r="M90" s="251">
        <f t="shared" si="6"/>
        <v>2178973000</v>
      </c>
      <c r="N90" s="251">
        <f t="shared" si="6"/>
        <v>3</v>
      </c>
      <c r="O90" s="251">
        <f t="shared" si="6"/>
        <v>0</v>
      </c>
      <c r="P90" s="251">
        <f t="shared" si="6"/>
        <v>0</v>
      </c>
      <c r="Q90" s="251">
        <f t="shared" si="6"/>
        <v>0</v>
      </c>
      <c r="R90" s="251">
        <f t="shared" si="6"/>
        <v>3</v>
      </c>
      <c r="S90" s="251">
        <f t="shared" si="6"/>
        <v>0</v>
      </c>
      <c r="T90" s="2"/>
    </row>
    <row r="91" spans="1:20" ht="15.75" x14ac:dyDescent="0.25">
      <c r="A91" s="143"/>
      <c r="B91" s="308"/>
      <c r="C91" s="147"/>
      <c r="D91" s="309"/>
      <c r="E91" s="309"/>
      <c r="F91" s="309"/>
      <c r="G91" s="309"/>
      <c r="H91" s="309"/>
      <c r="I91" s="309"/>
      <c r="J91" s="309"/>
      <c r="K91" s="309"/>
      <c r="L91" s="309"/>
      <c r="M91" s="309"/>
      <c r="N91" s="309"/>
      <c r="O91" s="309"/>
      <c r="P91" s="309"/>
      <c r="Q91" s="309"/>
      <c r="R91" s="309"/>
      <c r="S91" s="309"/>
      <c r="T91" s="2"/>
    </row>
    <row r="92" spans="1:20" ht="40.5" customHeight="1" x14ac:dyDescent="0.25">
      <c r="A92" s="253" t="s">
        <v>188</v>
      </c>
      <c r="B92" s="516" t="s">
        <v>189</v>
      </c>
      <c r="C92" s="517"/>
      <c r="D92" s="245"/>
      <c r="E92" s="245"/>
      <c r="F92" s="245"/>
      <c r="G92" s="246"/>
      <c r="H92" s="171"/>
      <c r="I92" s="171"/>
      <c r="J92" s="172"/>
      <c r="K92" s="171"/>
      <c r="L92" s="173"/>
      <c r="M92" s="173"/>
      <c r="N92" s="173"/>
      <c r="O92" s="173"/>
      <c r="P92" s="173"/>
      <c r="Q92" s="173"/>
      <c r="R92" s="135"/>
      <c r="S92" s="138"/>
      <c r="T92" s="2"/>
    </row>
    <row r="93" spans="1:20" ht="94.5" x14ac:dyDescent="0.25">
      <c r="A93" s="135">
        <v>1</v>
      </c>
      <c r="B93" s="223"/>
      <c r="C93" s="216" t="s">
        <v>190</v>
      </c>
      <c r="D93" s="245"/>
      <c r="E93" s="245">
        <v>1</v>
      </c>
      <c r="F93" s="245"/>
      <c r="G93" s="246"/>
      <c r="H93" s="171">
        <v>600000000</v>
      </c>
      <c r="I93" s="171">
        <v>600000000</v>
      </c>
      <c r="J93" s="172">
        <v>517860000</v>
      </c>
      <c r="K93" s="294" t="s">
        <v>239</v>
      </c>
      <c r="L93" s="295" t="s">
        <v>240</v>
      </c>
      <c r="M93" s="173">
        <f>H93-J93</f>
        <v>82140000</v>
      </c>
      <c r="N93" s="173"/>
      <c r="O93" s="173"/>
      <c r="P93" s="173">
        <v>1</v>
      </c>
      <c r="Q93" s="173"/>
      <c r="R93" s="135">
        <v>1</v>
      </c>
      <c r="S93" s="258" t="s">
        <v>119</v>
      </c>
      <c r="T93" s="2"/>
    </row>
    <row r="94" spans="1:20" ht="94.5" x14ac:dyDescent="0.25">
      <c r="A94" s="135">
        <v>2</v>
      </c>
      <c r="B94" s="223"/>
      <c r="C94" s="216" t="s">
        <v>220</v>
      </c>
      <c r="D94" s="245"/>
      <c r="E94" s="245"/>
      <c r="F94" s="245">
        <v>1</v>
      </c>
      <c r="G94" s="246"/>
      <c r="H94" s="171">
        <v>100000000</v>
      </c>
      <c r="I94" s="171">
        <v>100000000</v>
      </c>
      <c r="J94" s="172">
        <v>99258500</v>
      </c>
      <c r="K94" s="294" t="s">
        <v>263</v>
      </c>
      <c r="L94" s="295" t="s">
        <v>264</v>
      </c>
      <c r="M94" s="173">
        <f>H94-J94</f>
        <v>741500</v>
      </c>
      <c r="N94" s="173"/>
      <c r="O94" s="173">
        <v>1</v>
      </c>
      <c r="P94" s="173"/>
      <c r="Q94" s="173"/>
      <c r="R94" s="135">
        <v>1</v>
      </c>
      <c r="S94" s="138" t="s">
        <v>72</v>
      </c>
      <c r="T94" s="2"/>
    </row>
    <row r="95" spans="1:20" ht="47.25" x14ac:dyDescent="0.25">
      <c r="A95" s="135">
        <v>3</v>
      </c>
      <c r="B95" s="223"/>
      <c r="C95" s="216" t="s">
        <v>235</v>
      </c>
      <c r="D95" s="245"/>
      <c r="E95" s="245">
        <v>1</v>
      </c>
      <c r="F95" s="245"/>
      <c r="G95" s="246"/>
      <c r="H95" s="171">
        <v>3073575000</v>
      </c>
      <c r="I95" s="171">
        <v>3073575000</v>
      </c>
      <c r="J95" s="172">
        <v>2854790000</v>
      </c>
      <c r="K95" s="171" t="s">
        <v>302</v>
      </c>
      <c r="L95" s="307" t="s">
        <v>303</v>
      </c>
      <c r="M95" s="173">
        <f>H95-J95</f>
        <v>218785000</v>
      </c>
      <c r="N95" s="173">
        <v>1</v>
      </c>
      <c r="O95" s="173"/>
      <c r="P95" s="173"/>
      <c r="Q95" s="173"/>
      <c r="R95" s="135">
        <v>1</v>
      </c>
      <c r="S95" s="138" t="s">
        <v>76</v>
      </c>
      <c r="T95" s="2"/>
    </row>
    <row r="96" spans="1:20" ht="31.5" x14ac:dyDescent="0.25">
      <c r="A96" s="135"/>
      <c r="B96" s="223"/>
      <c r="C96" s="216" t="s">
        <v>254</v>
      </c>
      <c r="D96" s="245"/>
      <c r="E96" s="245">
        <v>1</v>
      </c>
      <c r="F96" s="245"/>
      <c r="G96" s="246"/>
      <c r="H96" s="171">
        <v>5800000000</v>
      </c>
      <c r="I96" s="171">
        <v>5800000000</v>
      </c>
      <c r="J96" s="172"/>
      <c r="K96" s="171"/>
      <c r="L96" s="173"/>
      <c r="M96" s="173"/>
      <c r="N96" s="173"/>
      <c r="O96" s="173">
        <v>1</v>
      </c>
      <c r="P96" s="173"/>
      <c r="Q96" s="173">
        <v>1</v>
      </c>
      <c r="R96" s="135"/>
      <c r="S96" s="138" t="s">
        <v>81</v>
      </c>
      <c r="T96" s="2"/>
    </row>
    <row r="97" spans="1:20" ht="47.25" x14ac:dyDescent="0.25">
      <c r="A97" s="135"/>
      <c r="B97" s="223"/>
      <c r="C97" s="216" t="s">
        <v>256</v>
      </c>
      <c r="D97" s="245"/>
      <c r="E97" s="245"/>
      <c r="F97" s="245">
        <v>1</v>
      </c>
      <c r="G97" s="246"/>
      <c r="H97" s="171">
        <v>340000000</v>
      </c>
      <c r="I97" s="171">
        <v>339999000</v>
      </c>
      <c r="J97" s="172"/>
      <c r="K97" s="171"/>
      <c r="L97" s="173"/>
      <c r="M97" s="173"/>
      <c r="N97" s="173">
        <v>1</v>
      </c>
      <c r="O97" s="173"/>
      <c r="P97" s="173"/>
      <c r="Q97" s="173">
        <v>1</v>
      </c>
      <c r="R97" s="135"/>
      <c r="S97" s="138" t="s">
        <v>50</v>
      </c>
      <c r="T97" s="2"/>
    </row>
    <row r="98" spans="1:20" ht="15.75" x14ac:dyDescent="0.25">
      <c r="A98" s="135"/>
      <c r="B98" s="223"/>
      <c r="C98" s="216"/>
      <c r="D98" s="245"/>
      <c r="E98" s="245"/>
      <c r="F98" s="245"/>
      <c r="G98" s="246"/>
      <c r="H98" s="171"/>
      <c r="I98" s="171"/>
      <c r="J98" s="172"/>
      <c r="K98" s="171"/>
      <c r="L98" s="173"/>
      <c r="M98" s="173"/>
      <c r="N98" s="173"/>
      <c r="O98" s="173"/>
      <c r="P98" s="173"/>
      <c r="Q98" s="173"/>
      <c r="R98" s="135"/>
      <c r="S98" s="138"/>
      <c r="T98" s="2"/>
    </row>
    <row r="99" spans="1:20" ht="15.75" x14ac:dyDescent="0.25">
      <c r="A99" s="222"/>
      <c r="B99" s="247"/>
      <c r="C99" s="248"/>
      <c r="D99" s="251">
        <f t="shared" ref="D99:S99" si="7">SUM(D93:D98)</f>
        <v>0</v>
      </c>
      <c r="E99" s="251">
        <f t="shared" si="7"/>
        <v>3</v>
      </c>
      <c r="F99" s="251">
        <f t="shared" si="7"/>
        <v>2</v>
      </c>
      <c r="G99" s="251">
        <f t="shared" si="7"/>
        <v>0</v>
      </c>
      <c r="H99" s="251">
        <f t="shared" si="7"/>
        <v>9913575000</v>
      </c>
      <c r="I99" s="251">
        <f t="shared" si="7"/>
        <v>9913574000</v>
      </c>
      <c r="J99" s="251">
        <f t="shared" si="7"/>
        <v>3471908500</v>
      </c>
      <c r="K99" s="251">
        <f t="shared" si="7"/>
        <v>0</v>
      </c>
      <c r="L99" s="251">
        <f t="shared" si="7"/>
        <v>0</v>
      </c>
      <c r="M99" s="251">
        <f t="shared" si="7"/>
        <v>301666500</v>
      </c>
      <c r="N99" s="251">
        <f t="shared" si="7"/>
        <v>2</v>
      </c>
      <c r="O99" s="251">
        <f t="shared" si="7"/>
        <v>2</v>
      </c>
      <c r="P99" s="251">
        <f t="shared" si="7"/>
        <v>1</v>
      </c>
      <c r="Q99" s="251">
        <f t="shared" si="7"/>
        <v>2</v>
      </c>
      <c r="R99" s="251">
        <f t="shared" si="7"/>
        <v>3</v>
      </c>
      <c r="S99" s="251">
        <f t="shared" si="7"/>
        <v>0</v>
      </c>
      <c r="T99" s="2"/>
    </row>
    <row r="100" spans="1:20" ht="15.75" x14ac:dyDescent="0.25">
      <c r="A100" s="143"/>
      <c r="B100" s="308"/>
      <c r="C100" s="147"/>
      <c r="D100" s="309"/>
      <c r="E100" s="309"/>
      <c r="F100" s="309"/>
      <c r="G100" s="309"/>
      <c r="H100" s="309"/>
      <c r="I100" s="309"/>
      <c r="J100" s="309"/>
      <c r="K100" s="309"/>
      <c r="L100" s="309"/>
      <c r="M100" s="309"/>
      <c r="N100" s="309"/>
      <c r="O100" s="309"/>
      <c r="P100" s="309"/>
      <c r="Q100" s="309"/>
      <c r="R100" s="309"/>
      <c r="S100" s="309"/>
      <c r="T100" s="2"/>
    </row>
    <row r="101" spans="1:20" ht="56.25" customHeight="1" x14ac:dyDescent="0.25">
      <c r="A101" s="252" t="s">
        <v>259</v>
      </c>
      <c r="B101" s="581" t="s">
        <v>249</v>
      </c>
      <c r="C101" s="582"/>
      <c r="D101" s="309"/>
      <c r="E101" s="309"/>
      <c r="F101" s="309"/>
      <c r="G101" s="309"/>
      <c r="H101" s="309"/>
      <c r="I101" s="309"/>
      <c r="J101" s="309"/>
      <c r="K101" s="309"/>
      <c r="L101" s="309"/>
      <c r="M101" s="309"/>
      <c r="N101" s="309"/>
      <c r="O101" s="309"/>
      <c r="P101" s="309"/>
      <c r="Q101" s="309"/>
      <c r="R101" s="309"/>
      <c r="S101" s="309"/>
      <c r="T101" s="2"/>
    </row>
    <row r="102" spans="1:20" ht="31.5" x14ac:dyDescent="0.25">
      <c r="A102" s="143">
        <v>1</v>
      </c>
      <c r="B102" s="308"/>
      <c r="C102" s="147" t="s">
        <v>260</v>
      </c>
      <c r="D102" s="309">
        <v>1</v>
      </c>
      <c r="E102" s="309"/>
      <c r="F102" s="309"/>
      <c r="G102" s="309"/>
      <c r="H102" s="309">
        <v>700000000</v>
      </c>
      <c r="I102" s="309">
        <v>639821600</v>
      </c>
      <c r="J102" s="309"/>
      <c r="K102" s="309"/>
      <c r="L102" s="309"/>
      <c r="M102" s="309"/>
      <c r="N102" s="309">
        <v>1</v>
      </c>
      <c r="O102" s="309"/>
      <c r="P102" s="309"/>
      <c r="Q102" s="309">
        <v>1</v>
      </c>
      <c r="R102" s="309"/>
      <c r="S102" s="330" t="s">
        <v>77</v>
      </c>
      <c r="T102" s="2"/>
    </row>
    <row r="103" spans="1:20" ht="15.75" x14ac:dyDescent="0.25">
      <c r="A103" s="222"/>
      <c r="B103" s="247"/>
      <c r="C103" s="248"/>
      <c r="D103" s="251">
        <f t="shared" ref="D103:R103" si="8">SUM(D102)</f>
        <v>1</v>
      </c>
      <c r="E103" s="251">
        <f t="shared" si="8"/>
        <v>0</v>
      </c>
      <c r="F103" s="251">
        <f t="shared" si="8"/>
        <v>0</v>
      </c>
      <c r="G103" s="251">
        <f t="shared" si="8"/>
        <v>0</v>
      </c>
      <c r="H103" s="251">
        <f t="shared" si="8"/>
        <v>700000000</v>
      </c>
      <c r="I103" s="251">
        <f t="shared" si="8"/>
        <v>639821600</v>
      </c>
      <c r="J103" s="251">
        <f t="shared" si="8"/>
        <v>0</v>
      </c>
      <c r="K103" s="251">
        <f t="shared" si="8"/>
        <v>0</v>
      </c>
      <c r="L103" s="251">
        <f t="shared" si="8"/>
        <v>0</v>
      </c>
      <c r="M103" s="251">
        <f t="shared" si="8"/>
        <v>0</v>
      </c>
      <c r="N103" s="251">
        <f t="shared" si="8"/>
        <v>1</v>
      </c>
      <c r="O103" s="251">
        <f t="shared" si="8"/>
        <v>0</v>
      </c>
      <c r="P103" s="251">
        <f t="shared" si="8"/>
        <v>0</v>
      </c>
      <c r="Q103" s="251">
        <f t="shared" si="8"/>
        <v>1</v>
      </c>
      <c r="R103" s="251">
        <f t="shared" si="8"/>
        <v>0</v>
      </c>
      <c r="S103" s="251"/>
      <c r="T103" s="2"/>
    </row>
    <row r="104" spans="1:20" ht="15.75" x14ac:dyDescent="0.25">
      <c r="A104" s="143" t="s">
        <v>295</v>
      </c>
      <c r="B104" s="514" t="s">
        <v>145</v>
      </c>
      <c r="C104" s="515"/>
      <c r="D104" s="309"/>
      <c r="E104" s="309"/>
      <c r="F104" s="309"/>
      <c r="G104" s="309"/>
      <c r="H104" s="309"/>
      <c r="I104" s="309"/>
      <c r="J104" s="309"/>
      <c r="K104" s="309"/>
      <c r="L104" s="309"/>
      <c r="M104" s="309"/>
      <c r="N104" s="309"/>
      <c r="O104" s="309"/>
      <c r="P104" s="309"/>
      <c r="Q104" s="309"/>
      <c r="R104" s="309"/>
      <c r="S104" s="309"/>
      <c r="T104" s="2"/>
    </row>
    <row r="105" spans="1:20" ht="47.25" x14ac:dyDescent="0.25">
      <c r="A105" s="143">
        <v>1</v>
      </c>
      <c r="B105" s="308"/>
      <c r="C105" s="147" t="s">
        <v>296</v>
      </c>
      <c r="D105" s="309">
        <v>1</v>
      </c>
      <c r="E105" s="309"/>
      <c r="F105" s="309"/>
      <c r="G105" s="309"/>
      <c r="H105" s="309">
        <v>450000000</v>
      </c>
      <c r="I105" s="309">
        <v>448594582</v>
      </c>
      <c r="J105" s="309"/>
      <c r="K105" s="309"/>
      <c r="L105" s="309"/>
      <c r="M105" s="309"/>
      <c r="N105" s="309">
        <v>1</v>
      </c>
      <c r="O105" s="309"/>
      <c r="P105" s="309"/>
      <c r="Q105" s="309">
        <v>1</v>
      </c>
      <c r="R105" s="309"/>
      <c r="S105" s="330" t="s">
        <v>36</v>
      </c>
      <c r="T105" s="2"/>
    </row>
    <row r="106" spans="1:20" ht="15.75" x14ac:dyDescent="0.25">
      <c r="A106" s="143"/>
      <c r="B106" s="308"/>
      <c r="C106" s="147"/>
      <c r="D106" s="309"/>
      <c r="E106" s="309"/>
      <c r="F106" s="309"/>
      <c r="G106" s="309"/>
      <c r="H106" s="309"/>
      <c r="I106" s="309"/>
      <c r="J106" s="309"/>
      <c r="K106" s="309"/>
      <c r="L106" s="309"/>
      <c r="M106" s="309"/>
      <c r="N106" s="309"/>
      <c r="O106" s="309"/>
      <c r="P106" s="309"/>
      <c r="Q106" s="309"/>
      <c r="R106" s="309"/>
      <c r="S106" s="309"/>
      <c r="T106" s="2"/>
    </row>
    <row r="107" spans="1:20" ht="15.75" x14ac:dyDescent="0.25">
      <c r="A107" s="222"/>
      <c r="B107" s="247"/>
      <c r="C107" s="248"/>
      <c r="D107" s="251">
        <f t="shared" ref="D107:R107" si="9">SUM(D105:D106)</f>
        <v>1</v>
      </c>
      <c r="E107" s="251">
        <f t="shared" si="9"/>
        <v>0</v>
      </c>
      <c r="F107" s="251">
        <f t="shared" si="9"/>
        <v>0</v>
      </c>
      <c r="G107" s="251">
        <f t="shared" si="9"/>
        <v>0</v>
      </c>
      <c r="H107" s="251">
        <f t="shared" si="9"/>
        <v>450000000</v>
      </c>
      <c r="I107" s="251">
        <f t="shared" si="9"/>
        <v>448594582</v>
      </c>
      <c r="J107" s="251">
        <f t="shared" si="9"/>
        <v>0</v>
      </c>
      <c r="K107" s="251">
        <f t="shared" si="9"/>
        <v>0</v>
      </c>
      <c r="L107" s="251">
        <f t="shared" si="9"/>
        <v>0</v>
      </c>
      <c r="M107" s="251">
        <f t="shared" si="9"/>
        <v>0</v>
      </c>
      <c r="N107" s="251">
        <f t="shared" si="9"/>
        <v>1</v>
      </c>
      <c r="O107" s="251">
        <f t="shared" si="9"/>
        <v>0</v>
      </c>
      <c r="P107" s="251">
        <f t="shared" si="9"/>
        <v>0</v>
      </c>
      <c r="Q107" s="251">
        <f t="shared" si="9"/>
        <v>1</v>
      </c>
      <c r="R107" s="251">
        <f t="shared" si="9"/>
        <v>0</v>
      </c>
      <c r="S107" s="251"/>
      <c r="T107" s="2"/>
    </row>
    <row r="108" spans="1:20" ht="15.75" x14ac:dyDescent="0.25">
      <c r="A108" s="135"/>
      <c r="B108" s="168"/>
      <c r="C108" s="216"/>
      <c r="D108" s="245"/>
      <c r="E108" s="245"/>
      <c r="F108" s="245"/>
      <c r="G108" s="246"/>
      <c r="H108" s="171"/>
      <c r="I108" s="171"/>
      <c r="J108" s="172"/>
      <c r="K108" s="171"/>
      <c r="L108" s="173"/>
      <c r="M108" s="173"/>
      <c r="N108" s="173"/>
      <c r="O108" s="173"/>
      <c r="P108" s="173"/>
      <c r="Q108" s="173"/>
      <c r="R108" s="135"/>
      <c r="S108" s="143"/>
      <c r="T108" s="2"/>
    </row>
    <row r="109" spans="1:20" ht="15.75" x14ac:dyDescent="0.25">
      <c r="A109" s="174"/>
      <c r="B109" s="536" t="s">
        <v>21</v>
      </c>
      <c r="C109" s="537"/>
      <c r="D109" s="175">
        <f t="shared" ref="D109:S109" si="10">D66+D60+D72+D76+D90+D83+D99+D103+D107</f>
        <v>7</v>
      </c>
      <c r="E109" s="175">
        <f t="shared" si="10"/>
        <v>48</v>
      </c>
      <c r="F109" s="175">
        <f t="shared" si="10"/>
        <v>13</v>
      </c>
      <c r="G109" s="175">
        <f t="shared" si="10"/>
        <v>1</v>
      </c>
      <c r="H109" s="175">
        <f t="shared" si="10"/>
        <v>192578397000</v>
      </c>
      <c r="I109" s="175">
        <f t="shared" si="10"/>
        <v>191986818682</v>
      </c>
      <c r="J109" s="175">
        <f t="shared" si="10"/>
        <v>167481569500</v>
      </c>
      <c r="K109" s="175">
        <f t="shared" si="10"/>
        <v>0</v>
      </c>
      <c r="L109" s="175">
        <f t="shared" si="10"/>
        <v>0</v>
      </c>
      <c r="M109" s="175">
        <f t="shared" si="10"/>
        <v>12695827500</v>
      </c>
      <c r="N109" s="175">
        <f t="shared" si="10"/>
        <v>60</v>
      </c>
      <c r="O109" s="175">
        <f t="shared" si="10"/>
        <v>2</v>
      </c>
      <c r="P109" s="175">
        <f t="shared" si="10"/>
        <v>7</v>
      </c>
      <c r="Q109" s="175">
        <f t="shared" si="10"/>
        <v>12</v>
      </c>
      <c r="R109" s="175">
        <f t="shared" si="10"/>
        <v>57</v>
      </c>
      <c r="S109" s="175">
        <f t="shared" si="10"/>
        <v>0</v>
      </c>
      <c r="T109" s="2"/>
    </row>
    <row r="110" spans="1:20" ht="15.75" x14ac:dyDescent="0.25">
      <c r="A110" s="174"/>
      <c r="B110" s="534" t="s">
        <v>28</v>
      </c>
      <c r="C110" s="535"/>
      <c r="D110" s="176"/>
      <c r="E110" s="538">
        <f>D109+E109+F109+G109</f>
        <v>69</v>
      </c>
      <c r="F110" s="538"/>
      <c r="G110" s="177"/>
      <c r="H110" s="178"/>
      <c r="I110" s="178" t="s">
        <v>70</v>
      </c>
      <c r="J110" s="179"/>
      <c r="K110" s="178"/>
      <c r="L110" s="180"/>
      <c r="M110" s="180"/>
      <c r="N110" s="181"/>
      <c r="O110" s="182">
        <f>N109+O109+P109</f>
        <v>69</v>
      </c>
      <c r="P110" s="183"/>
      <c r="Q110" s="510">
        <f>Q109+R109</f>
        <v>69</v>
      </c>
      <c r="R110" s="511"/>
      <c r="S110" s="87"/>
      <c r="T110" s="2"/>
    </row>
    <row r="111" spans="1:20" ht="15.75" x14ac:dyDescent="0.25">
      <c r="A111" s="184"/>
      <c r="B111" s="185"/>
      <c r="C111" s="186"/>
      <c r="D111" s="187"/>
      <c r="E111" s="187"/>
      <c r="F111" s="187"/>
      <c r="G111" s="188"/>
      <c r="H111" s="189"/>
      <c r="I111" s="189"/>
      <c r="J111" s="190"/>
      <c r="K111" s="190"/>
      <c r="L111" s="191"/>
      <c r="M111" s="191"/>
      <c r="N111" s="191"/>
      <c r="O111" s="191"/>
      <c r="P111" s="191"/>
      <c r="Q111" s="191"/>
      <c r="R111" s="187"/>
      <c r="S111" s="187"/>
      <c r="T111" s="2"/>
    </row>
    <row r="112" spans="1:20" ht="15.75" x14ac:dyDescent="0.25">
      <c r="A112" s="184"/>
      <c r="B112" s="185"/>
      <c r="C112" s="186"/>
      <c r="D112" s="187"/>
      <c r="E112" s="187"/>
      <c r="F112" s="187"/>
      <c r="G112" s="188"/>
      <c r="H112" s="189"/>
      <c r="I112" s="189"/>
      <c r="J112" s="190"/>
      <c r="K112" s="190"/>
      <c r="L112" s="191"/>
      <c r="M112" s="191"/>
      <c r="N112" s="191"/>
      <c r="O112" s="191"/>
      <c r="P112" s="191"/>
      <c r="Q112" s="191"/>
      <c r="R112" s="187"/>
      <c r="S112" s="187"/>
      <c r="T112" s="2"/>
    </row>
    <row r="113" spans="1:20" ht="15.75" x14ac:dyDescent="0.25">
      <c r="A113" s="184"/>
      <c r="B113" s="185"/>
      <c r="C113" s="186"/>
      <c r="D113" s="187"/>
      <c r="E113" s="187"/>
      <c r="F113" s="187"/>
      <c r="G113" s="187"/>
      <c r="H113" s="192"/>
      <c r="I113" s="193"/>
      <c r="J113" s="193"/>
      <c r="K113" s="191"/>
      <c r="L113" s="193"/>
      <c r="M113" s="193"/>
      <c r="N113" s="193"/>
      <c r="O113" s="193"/>
      <c r="P113" s="193"/>
      <c r="Q113" s="193"/>
      <c r="R113" s="194"/>
      <c r="S113" s="194"/>
      <c r="T113" s="2"/>
    </row>
    <row r="114" spans="1:20" ht="15.75" x14ac:dyDescent="0.25">
      <c r="A114" s="580" t="s">
        <v>55</v>
      </c>
      <c r="B114" s="580"/>
      <c r="C114" s="195" t="s">
        <v>20</v>
      </c>
      <c r="D114" s="187"/>
      <c r="E114" s="187"/>
      <c r="F114" s="187"/>
      <c r="G114" s="187"/>
      <c r="H114" s="196"/>
      <c r="I114" s="196"/>
      <c r="J114" s="196"/>
      <c r="K114" s="191"/>
      <c r="L114" s="197"/>
      <c r="M114" s="532" t="s">
        <v>78</v>
      </c>
      <c r="N114" s="532"/>
      <c r="O114" s="532"/>
      <c r="P114" s="532"/>
      <c r="Q114" s="532"/>
      <c r="R114" s="532"/>
      <c r="S114" s="194"/>
      <c r="T114" s="2"/>
    </row>
    <row r="115" spans="1:20" ht="15.75" x14ac:dyDescent="0.25">
      <c r="A115" s="198" t="s">
        <v>64</v>
      </c>
      <c r="B115" s="199" t="s">
        <v>56</v>
      </c>
      <c r="C115" s="200">
        <f>D109</f>
        <v>7</v>
      </c>
      <c r="D115" s="187"/>
      <c r="E115" s="187"/>
      <c r="F115" s="187"/>
      <c r="G115" s="187"/>
      <c r="H115" s="201"/>
      <c r="I115" s="201"/>
      <c r="J115" s="202"/>
      <c r="K115" s="191"/>
      <c r="M115" s="528" t="s">
        <v>79</v>
      </c>
      <c r="N115" s="528"/>
      <c r="O115" s="528"/>
      <c r="P115" s="528"/>
      <c r="Q115" s="528"/>
      <c r="R115" s="528"/>
      <c r="S115" s="194"/>
      <c r="T115" s="2"/>
    </row>
    <row r="116" spans="1:20" ht="15.75" x14ac:dyDescent="0.25">
      <c r="A116" s="198" t="s">
        <v>65</v>
      </c>
      <c r="B116" s="199" t="s">
        <v>57</v>
      </c>
      <c r="C116" s="200">
        <f>E109</f>
        <v>48</v>
      </c>
      <c r="D116" s="187"/>
      <c r="E116" s="187"/>
      <c r="F116" s="187"/>
      <c r="G116" s="187"/>
      <c r="H116" s="201"/>
      <c r="I116" s="201"/>
      <c r="J116" s="203"/>
      <c r="K116" s="191"/>
      <c r="M116" s="185"/>
      <c r="N116" s="185"/>
      <c r="O116" s="185"/>
      <c r="P116" s="185"/>
      <c r="Q116" s="185"/>
      <c r="R116" s="194"/>
      <c r="S116" s="194"/>
      <c r="T116" s="2"/>
    </row>
    <row r="117" spans="1:20" ht="31.5" x14ac:dyDescent="0.25">
      <c r="A117" s="204" t="s">
        <v>66</v>
      </c>
      <c r="B117" s="205" t="s">
        <v>58</v>
      </c>
      <c r="C117" s="200">
        <f>F109</f>
        <v>13</v>
      </c>
      <c r="D117" s="206"/>
      <c r="E117" s="206"/>
      <c r="F117" s="206"/>
      <c r="G117" s="187"/>
      <c r="H117" s="190"/>
      <c r="I117" s="190"/>
      <c r="J117" s="190"/>
      <c r="K117" s="190"/>
      <c r="M117" s="185"/>
      <c r="N117" s="185"/>
      <c r="O117" s="185"/>
      <c r="P117" s="185"/>
      <c r="Q117" s="185"/>
      <c r="R117" s="194"/>
      <c r="S117" s="194"/>
      <c r="T117" s="2"/>
    </row>
    <row r="118" spans="1:20" ht="15.75" x14ac:dyDescent="0.25">
      <c r="A118" s="204" t="s">
        <v>67</v>
      </c>
      <c r="B118" s="205" t="s">
        <v>59</v>
      </c>
      <c r="C118" s="200">
        <f>G109</f>
        <v>1</v>
      </c>
      <c r="D118" s="206"/>
      <c r="E118" s="206"/>
      <c r="F118" s="206"/>
      <c r="G118" s="187"/>
      <c r="H118" s="197"/>
      <c r="I118" s="197"/>
      <c r="J118" s="192"/>
      <c r="K118" s="192"/>
      <c r="M118" s="185"/>
      <c r="N118" s="185"/>
      <c r="O118" s="185"/>
      <c r="P118" s="185"/>
      <c r="Q118" s="185"/>
      <c r="R118" s="194"/>
      <c r="S118" s="194"/>
      <c r="T118" s="2"/>
    </row>
    <row r="119" spans="1:20" ht="15.75" x14ac:dyDescent="0.25">
      <c r="A119" s="207"/>
      <c r="B119" s="167" t="s">
        <v>20</v>
      </c>
      <c r="C119" s="208">
        <f>SUM(C115:C118)</f>
        <v>69</v>
      </c>
      <c r="D119" s="209"/>
      <c r="E119" s="209"/>
      <c r="F119" s="209"/>
      <c r="G119" s="210"/>
      <c r="H119" s="192"/>
      <c r="I119" s="192"/>
      <c r="J119" s="192"/>
      <c r="K119" s="192"/>
      <c r="M119" s="526" t="s">
        <v>32</v>
      </c>
      <c r="N119" s="526"/>
      <c r="O119" s="526"/>
      <c r="P119" s="526"/>
      <c r="Q119" s="526"/>
      <c r="R119" s="526"/>
      <c r="S119" s="194"/>
      <c r="T119" s="2"/>
    </row>
    <row r="120" spans="1:20" ht="15.75" x14ac:dyDescent="0.25">
      <c r="A120" s="197"/>
      <c r="B120" s="185"/>
      <c r="C120" s="186"/>
      <c r="D120" s="187"/>
      <c r="E120" s="187"/>
      <c r="F120" s="187"/>
      <c r="G120" s="211"/>
      <c r="H120" s="192"/>
      <c r="I120" s="192"/>
      <c r="J120" s="212"/>
      <c r="K120" s="213"/>
      <c r="M120" s="532" t="s">
        <v>33</v>
      </c>
      <c r="N120" s="532"/>
      <c r="O120" s="532"/>
      <c r="P120" s="532"/>
      <c r="Q120" s="532"/>
      <c r="R120" s="532"/>
      <c r="S120" s="194"/>
      <c r="T120" s="2"/>
    </row>
    <row r="121" spans="1:20" ht="15.75" x14ac:dyDescent="0.25">
      <c r="A121" s="197"/>
      <c r="B121" s="186"/>
      <c r="C121" s="186"/>
      <c r="D121" s="187"/>
      <c r="E121" s="187"/>
      <c r="F121" s="187"/>
      <c r="G121" s="214"/>
      <c r="H121" s="215"/>
      <c r="I121" s="186"/>
      <c r="J121" s="186"/>
      <c r="K121" s="186"/>
      <c r="M121" s="215"/>
      <c r="N121" s="187"/>
      <c r="O121" s="187"/>
      <c r="P121" s="187"/>
      <c r="Q121" s="187"/>
      <c r="R121" s="186"/>
      <c r="S121" s="186"/>
      <c r="T121" s="2"/>
    </row>
    <row r="122" spans="1:20" ht="15.75" x14ac:dyDescent="0.25">
      <c r="A122" s="197"/>
      <c r="B122" s="186"/>
      <c r="C122" s="186"/>
      <c r="D122" s="187"/>
      <c r="E122" s="187"/>
      <c r="F122" s="187"/>
      <c r="G122" s="187"/>
      <c r="H122" s="186"/>
      <c r="I122" s="186"/>
      <c r="J122" s="186"/>
      <c r="K122" s="186"/>
      <c r="L122" s="185"/>
      <c r="M122" s="185"/>
      <c r="N122" s="185"/>
      <c r="O122" s="185"/>
      <c r="P122" s="185"/>
      <c r="Q122" s="185"/>
      <c r="R122" s="186"/>
      <c r="S122" s="186"/>
      <c r="T122" s="2"/>
    </row>
    <row r="123" spans="1:20" x14ac:dyDescent="0.25">
      <c r="A123" s="2"/>
      <c r="B123" s="36"/>
      <c r="C123" s="36"/>
      <c r="D123" s="106"/>
      <c r="E123" s="106"/>
      <c r="F123" s="106"/>
      <c r="G123" s="106"/>
      <c r="H123" s="36"/>
      <c r="I123" s="36"/>
      <c r="J123" s="36"/>
      <c r="K123" s="36"/>
      <c r="L123" s="35"/>
      <c r="M123" s="35"/>
      <c r="N123" s="35"/>
      <c r="O123" s="35"/>
      <c r="P123" s="35"/>
      <c r="Q123" s="35"/>
      <c r="R123" s="36"/>
      <c r="S123" s="36"/>
      <c r="T123" s="2"/>
    </row>
  </sheetData>
  <mergeCells count="35">
    <mergeCell ref="M120:R120"/>
    <mergeCell ref="E110:F110"/>
    <mergeCell ref="Q110:R110"/>
    <mergeCell ref="A114:B114"/>
    <mergeCell ref="M114:R114"/>
    <mergeCell ref="M115:R115"/>
    <mergeCell ref="M119:R119"/>
    <mergeCell ref="B110:C110"/>
    <mergeCell ref="B85:C85"/>
    <mergeCell ref="B92:C92"/>
    <mergeCell ref="B101:C101"/>
    <mergeCell ref="B104:C104"/>
    <mergeCell ref="B109:C109"/>
    <mergeCell ref="B77:C77"/>
    <mergeCell ref="I7:I8"/>
    <mergeCell ref="K7:L7"/>
    <mergeCell ref="N7:P7"/>
    <mergeCell ref="Q7:S7"/>
    <mergeCell ref="B10:C10"/>
    <mergeCell ref="B60:C60"/>
    <mergeCell ref="B62:C62"/>
    <mergeCell ref="B66:C66"/>
    <mergeCell ref="B67:C67"/>
    <mergeCell ref="B72:C72"/>
    <mergeCell ref="B73:C73"/>
    <mergeCell ref="A2:S2"/>
    <mergeCell ref="A3:S3"/>
    <mergeCell ref="A4:S4"/>
    <mergeCell ref="A5:S5"/>
    <mergeCell ref="B6:R6"/>
    <mergeCell ref="A7:A8"/>
    <mergeCell ref="B7:B8"/>
    <mergeCell ref="C7:C8"/>
    <mergeCell ref="D7:G7"/>
    <mergeCell ref="H7:H8"/>
  </mergeCells>
  <pageMargins left="0.11811023622047245" right="0.11811023622047245" top="0.55118110236220474" bottom="0.39370078740157483" header="0.31496062992125984" footer="0.31496062992125984"/>
  <pageSetup paperSize="5" scale="62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43"/>
  <sheetViews>
    <sheetView topLeftCell="A94" zoomScale="66" zoomScaleNormal="66" workbookViewId="0">
      <selection activeCell="E66" sqref="E66"/>
    </sheetView>
  </sheetViews>
  <sheetFormatPr defaultRowHeight="12.75" x14ac:dyDescent="0.25"/>
  <cols>
    <col min="1" max="1" width="5.28515625" style="52" customWidth="1"/>
    <col min="2" max="2" width="18.7109375" style="2" customWidth="1"/>
    <col min="3" max="3" width="41.28515625" style="2" customWidth="1"/>
    <col min="4" max="7" width="6.5703125" style="52" customWidth="1"/>
    <col min="8" max="8" width="21.42578125" style="2" customWidth="1"/>
    <col min="9" max="9" width="19.85546875" style="2" customWidth="1"/>
    <col min="10" max="10" width="20.42578125" style="2" customWidth="1"/>
    <col min="11" max="11" width="15.7109375" style="2" customWidth="1"/>
    <col min="12" max="12" width="24.5703125" style="2" customWidth="1"/>
    <col min="13" max="13" width="19.140625" style="2" customWidth="1"/>
    <col min="14" max="16" width="5.85546875" style="2" customWidth="1"/>
    <col min="17" max="18" width="6.85546875" style="2" customWidth="1"/>
    <col min="19" max="19" width="17" style="2" customWidth="1"/>
    <col min="20" max="20" width="15.7109375" style="1" customWidth="1"/>
    <col min="21" max="25" width="9.140625" style="2"/>
    <col min="26" max="26" width="3" style="2" customWidth="1"/>
    <col min="27" max="16384" width="9.140625" style="2"/>
  </cols>
  <sheetData>
    <row r="2" spans="1:19" ht="15.75" x14ac:dyDescent="0.25">
      <c r="A2" s="529" t="s">
        <v>183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</row>
    <row r="3" spans="1:19" ht="15.75" x14ac:dyDescent="0.25">
      <c r="A3" s="529" t="s">
        <v>2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</row>
    <row r="4" spans="1:19" ht="15.75" x14ac:dyDescent="0.25">
      <c r="A4" s="529" t="s">
        <v>38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</row>
    <row r="5" spans="1:19" ht="15.75" x14ac:dyDescent="0.25">
      <c r="A5" s="530" t="s">
        <v>378</v>
      </c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  <c r="S5" s="530"/>
    </row>
    <row r="6" spans="1:19" s="1" customFormat="1" x14ac:dyDescent="0.25">
      <c r="A6" s="52"/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  <c r="M6" s="531"/>
      <c r="N6" s="531"/>
      <c r="O6" s="531"/>
      <c r="P6" s="531"/>
      <c r="Q6" s="531"/>
      <c r="R6" s="531"/>
      <c r="S6" s="397"/>
    </row>
    <row r="7" spans="1:19" s="1" customFormat="1" x14ac:dyDescent="0.25">
      <c r="A7" s="520" t="s">
        <v>19</v>
      </c>
      <c r="B7" s="522" t="s">
        <v>39</v>
      </c>
      <c r="C7" s="524" t="s">
        <v>13</v>
      </c>
      <c r="D7" s="507" t="s">
        <v>14</v>
      </c>
      <c r="E7" s="508"/>
      <c r="F7" s="508"/>
      <c r="G7" s="509"/>
      <c r="H7" s="524" t="s">
        <v>3</v>
      </c>
      <c r="I7" s="524" t="s">
        <v>4</v>
      </c>
      <c r="J7" s="4" t="s">
        <v>5</v>
      </c>
      <c r="K7" s="507" t="s">
        <v>6</v>
      </c>
      <c r="L7" s="509"/>
      <c r="M7" s="3" t="s">
        <v>7</v>
      </c>
      <c r="N7" s="507" t="s">
        <v>26</v>
      </c>
      <c r="O7" s="508"/>
      <c r="P7" s="508"/>
      <c r="Q7" s="507" t="s">
        <v>8</v>
      </c>
      <c r="R7" s="508"/>
      <c r="S7" s="509"/>
    </row>
    <row r="8" spans="1:19" s="1" customFormat="1" ht="25.5" x14ac:dyDescent="0.25">
      <c r="A8" s="521"/>
      <c r="B8" s="523"/>
      <c r="C8" s="525"/>
      <c r="D8" s="3" t="s">
        <v>15</v>
      </c>
      <c r="E8" s="3" t="s">
        <v>16</v>
      </c>
      <c r="F8" s="3" t="s">
        <v>17</v>
      </c>
      <c r="G8" s="5" t="s">
        <v>18</v>
      </c>
      <c r="H8" s="525"/>
      <c r="I8" s="525"/>
      <c r="J8" s="4"/>
      <c r="K8" s="4" t="s">
        <v>9</v>
      </c>
      <c r="L8" s="3" t="s">
        <v>12</v>
      </c>
      <c r="M8" s="3"/>
      <c r="N8" s="71" t="s">
        <v>22</v>
      </c>
      <c r="O8" s="91" t="s">
        <v>27</v>
      </c>
      <c r="P8" s="120" t="s">
        <v>43</v>
      </c>
      <c r="Q8" s="4" t="s">
        <v>29</v>
      </c>
      <c r="R8" s="4" t="s">
        <v>30</v>
      </c>
      <c r="S8" s="83" t="s">
        <v>8</v>
      </c>
    </row>
    <row r="9" spans="1:19" s="1" customFormat="1" x14ac:dyDescent="0.25">
      <c r="A9" s="34">
        <v>1</v>
      </c>
      <c r="B9" s="400">
        <v>2</v>
      </c>
      <c r="C9" s="67">
        <v>3</v>
      </c>
      <c r="D9" s="67">
        <v>4</v>
      </c>
      <c r="E9" s="67">
        <v>5</v>
      </c>
      <c r="F9" s="67">
        <v>6</v>
      </c>
      <c r="G9" s="10">
        <v>7</v>
      </c>
      <c r="H9" s="10">
        <v>8</v>
      </c>
      <c r="I9" s="10">
        <v>9</v>
      </c>
      <c r="J9" s="10">
        <v>10</v>
      </c>
      <c r="K9" s="12">
        <v>11</v>
      </c>
      <c r="L9" s="73">
        <v>12</v>
      </c>
      <c r="M9" s="12">
        <v>13</v>
      </c>
      <c r="N9" s="12">
        <v>14</v>
      </c>
      <c r="O9" s="92">
        <v>15</v>
      </c>
      <c r="P9" s="12">
        <v>16</v>
      </c>
      <c r="Q9" s="12">
        <v>17</v>
      </c>
      <c r="R9" s="13">
        <v>18</v>
      </c>
      <c r="S9" s="13">
        <v>19</v>
      </c>
    </row>
    <row r="10" spans="1:19" s="1" customFormat="1" ht="15.75" x14ac:dyDescent="0.25">
      <c r="A10" s="233" t="s">
        <v>99</v>
      </c>
      <c r="B10" s="514" t="s">
        <v>35</v>
      </c>
      <c r="C10" s="515"/>
      <c r="D10" s="234"/>
      <c r="E10" s="234"/>
      <c r="F10" s="234"/>
      <c r="G10" s="235"/>
      <c r="H10" s="235"/>
      <c r="I10" s="235"/>
      <c r="J10" s="235"/>
      <c r="K10" s="236"/>
      <c r="L10" s="237"/>
      <c r="M10" s="238"/>
      <c r="N10" s="238"/>
      <c r="O10" s="238"/>
      <c r="P10" s="238"/>
      <c r="Q10" s="238"/>
      <c r="R10" s="233"/>
      <c r="S10" s="233"/>
    </row>
    <row r="11" spans="1:19" s="1" customFormat="1" ht="78.75" x14ac:dyDescent="0.25">
      <c r="A11" s="124">
        <v>1</v>
      </c>
      <c r="B11" s="231"/>
      <c r="C11" s="125" t="s">
        <v>34</v>
      </c>
      <c r="D11" s="126"/>
      <c r="E11" s="126">
        <v>1</v>
      </c>
      <c r="F11" s="126"/>
      <c r="G11" s="127" t="s">
        <v>70</v>
      </c>
      <c r="H11" s="128">
        <v>28500000000</v>
      </c>
      <c r="I11" s="128">
        <v>28445380000</v>
      </c>
      <c r="J11" s="129">
        <v>27555996000</v>
      </c>
      <c r="K11" s="125" t="s">
        <v>60</v>
      </c>
      <c r="L11" s="125" t="s">
        <v>61</v>
      </c>
      <c r="M11" s="130">
        <f t="shared" ref="M11:M49" si="0">H11-J11</f>
        <v>944004000</v>
      </c>
      <c r="N11" s="274"/>
      <c r="O11" s="275"/>
      <c r="P11" s="274">
        <v>1</v>
      </c>
      <c r="Q11" s="276"/>
      <c r="R11" s="134">
        <v>1</v>
      </c>
      <c r="S11" s="254" t="s">
        <v>119</v>
      </c>
    </row>
    <row r="12" spans="1:19" s="1" customFormat="1" ht="47.25" x14ac:dyDescent="0.25">
      <c r="A12" s="135">
        <v>2</v>
      </c>
      <c r="B12" s="232"/>
      <c r="C12" s="136" t="s">
        <v>37</v>
      </c>
      <c r="D12" s="137"/>
      <c r="E12" s="137">
        <v>1</v>
      </c>
      <c r="F12" s="137"/>
      <c r="G12" s="138"/>
      <c r="H12" s="139">
        <v>9000000000</v>
      </c>
      <c r="I12" s="139">
        <v>8983660000</v>
      </c>
      <c r="J12" s="140">
        <v>8660461000</v>
      </c>
      <c r="K12" s="136" t="s">
        <v>62</v>
      </c>
      <c r="L12" s="136" t="s">
        <v>63</v>
      </c>
      <c r="M12" s="130">
        <f t="shared" si="0"/>
        <v>339539000</v>
      </c>
      <c r="N12" s="275"/>
      <c r="O12" s="275"/>
      <c r="P12" s="275">
        <v>1</v>
      </c>
      <c r="Q12" s="277"/>
      <c r="R12" s="142">
        <v>1</v>
      </c>
      <c r="S12" s="254" t="s">
        <v>119</v>
      </c>
    </row>
    <row r="13" spans="1:19" s="66" customFormat="1" ht="47.25" x14ac:dyDescent="0.25">
      <c r="A13" s="124">
        <v>3</v>
      </c>
      <c r="B13" s="144"/>
      <c r="C13" s="136" t="s">
        <v>42</v>
      </c>
      <c r="D13" s="137"/>
      <c r="E13" s="137">
        <v>1</v>
      </c>
      <c r="F13" s="137"/>
      <c r="G13" s="143"/>
      <c r="H13" s="145">
        <v>4500000000</v>
      </c>
      <c r="I13" s="145">
        <v>4497800000</v>
      </c>
      <c r="J13" s="146">
        <v>4221174000</v>
      </c>
      <c r="K13" s="147" t="s">
        <v>62</v>
      </c>
      <c r="L13" s="147" t="s">
        <v>63</v>
      </c>
      <c r="M13" s="130">
        <f t="shared" si="0"/>
        <v>278826000</v>
      </c>
      <c r="N13" s="275"/>
      <c r="O13" s="275"/>
      <c r="P13" s="275">
        <v>1</v>
      </c>
      <c r="Q13" s="275"/>
      <c r="R13" s="138">
        <v>1</v>
      </c>
      <c r="S13" s="258" t="s">
        <v>119</v>
      </c>
    </row>
    <row r="14" spans="1:19" s="66" customFormat="1" ht="63" x14ac:dyDescent="0.25">
      <c r="A14" s="135">
        <v>4</v>
      </c>
      <c r="B14" s="144"/>
      <c r="C14" s="136" t="s">
        <v>48</v>
      </c>
      <c r="D14" s="137"/>
      <c r="E14" s="137"/>
      <c r="F14" s="137">
        <v>1</v>
      </c>
      <c r="G14" s="143"/>
      <c r="H14" s="145">
        <v>130000000</v>
      </c>
      <c r="I14" s="145">
        <v>129990000</v>
      </c>
      <c r="J14" s="146">
        <v>129600000</v>
      </c>
      <c r="K14" s="147" t="s">
        <v>74</v>
      </c>
      <c r="L14" s="147" t="s">
        <v>75</v>
      </c>
      <c r="M14" s="130">
        <f t="shared" si="0"/>
        <v>400000</v>
      </c>
      <c r="N14" s="275">
        <v>1</v>
      </c>
      <c r="O14" s="275"/>
      <c r="P14" s="275"/>
      <c r="Q14" s="275"/>
      <c r="R14" s="138">
        <v>1</v>
      </c>
      <c r="S14" s="258" t="s">
        <v>119</v>
      </c>
    </row>
    <row r="15" spans="1:19" s="66" customFormat="1" ht="63" x14ac:dyDescent="0.25">
      <c r="A15" s="124">
        <v>5</v>
      </c>
      <c r="B15" s="144"/>
      <c r="C15" s="136" t="s">
        <v>51</v>
      </c>
      <c r="D15" s="137"/>
      <c r="E15" s="137">
        <v>1</v>
      </c>
      <c r="F15" s="137"/>
      <c r="G15" s="143"/>
      <c r="H15" s="145">
        <v>2500000000</v>
      </c>
      <c r="I15" s="145">
        <v>2500000000</v>
      </c>
      <c r="J15" s="146">
        <v>2388410000</v>
      </c>
      <c r="K15" s="147" t="s">
        <v>115</v>
      </c>
      <c r="L15" s="147" t="s">
        <v>116</v>
      </c>
      <c r="M15" s="130">
        <f t="shared" si="0"/>
        <v>111590000</v>
      </c>
      <c r="N15" s="275">
        <v>1</v>
      </c>
      <c r="O15" s="275"/>
      <c r="P15" s="275"/>
      <c r="Q15" s="275"/>
      <c r="R15" s="138">
        <v>1</v>
      </c>
      <c r="S15" s="258" t="s">
        <v>119</v>
      </c>
    </row>
    <row r="16" spans="1:19" s="66" customFormat="1" ht="94.5" x14ac:dyDescent="0.25">
      <c r="A16" s="135">
        <v>6</v>
      </c>
      <c r="B16" s="144"/>
      <c r="C16" s="136" t="s">
        <v>54</v>
      </c>
      <c r="D16" s="137"/>
      <c r="E16" s="137"/>
      <c r="F16" s="137">
        <v>1</v>
      </c>
      <c r="G16" s="143"/>
      <c r="H16" s="145">
        <v>130000000</v>
      </c>
      <c r="I16" s="145">
        <v>129990000</v>
      </c>
      <c r="J16" s="146">
        <v>129654000</v>
      </c>
      <c r="K16" s="147" t="s">
        <v>97</v>
      </c>
      <c r="L16" s="147" t="s">
        <v>98</v>
      </c>
      <c r="M16" s="130">
        <f t="shared" si="0"/>
        <v>346000</v>
      </c>
      <c r="N16" s="275">
        <v>1</v>
      </c>
      <c r="O16" s="275"/>
      <c r="P16" s="275"/>
      <c r="Q16" s="275"/>
      <c r="R16" s="138">
        <v>1</v>
      </c>
      <c r="S16" s="258" t="s">
        <v>119</v>
      </c>
    </row>
    <row r="17" spans="1:19" s="66" customFormat="1" ht="47.25" x14ac:dyDescent="0.25">
      <c r="A17" s="124">
        <v>7</v>
      </c>
      <c r="B17" s="144"/>
      <c r="C17" s="136" t="s">
        <v>41</v>
      </c>
      <c r="D17" s="137"/>
      <c r="E17" s="137">
        <v>1</v>
      </c>
      <c r="F17" s="137"/>
      <c r="G17" s="143"/>
      <c r="H17" s="145">
        <v>13500000000</v>
      </c>
      <c r="I17" s="145">
        <v>13482170000</v>
      </c>
      <c r="J17" s="146">
        <v>13002133000</v>
      </c>
      <c r="K17" s="147" t="s">
        <v>60</v>
      </c>
      <c r="L17" s="147" t="s">
        <v>61</v>
      </c>
      <c r="M17" s="130">
        <f t="shared" si="0"/>
        <v>497867000</v>
      </c>
      <c r="N17" s="275"/>
      <c r="O17" s="275"/>
      <c r="P17" s="275">
        <v>1</v>
      </c>
      <c r="Q17" s="275"/>
      <c r="R17" s="138">
        <v>1</v>
      </c>
      <c r="S17" s="258" t="s">
        <v>119</v>
      </c>
    </row>
    <row r="18" spans="1:19" s="66" customFormat="1" ht="94.5" x14ac:dyDescent="0.25">
      <c r="A18" s="135">
        <v>8</v>
      </c>
      <c r="B18" s="144"/>
      <c r="C18" s="136" t="s">
        <v>44</v>
      </c>
      <c r="D18" s="137"/>
      <c r="E18" s="137"/>
      <c r="F18" s="137">
        <v>1</v>
      </c>
      <c r="G18" s="143"/>
      <c r="H18" s="145">
        <v>450000000</v>
      </c>
      <c r="I18" s="145">
        <v>449870000</v>
      </c>
      <c r="J18" s="146">
        <v>399960000</v>
      </c>
      <c r="K18" s="147" t="s">
        <v>127</v>
      </c>
      <c r="L18" s="147" t="s">
        <v>139</v>
      </c>
      <c r="M18" s="130">
        <f t="shared" si="0"/>
        <v>50040000</v>
      </c>
      <c r="N18" s="275">
        <v>1</v>
      </c>
      <c r="O18" s="275"/>
      <c r="P18" s="275"/>
      <c r="Q18" s="275"/>
      <c r="R18" s="138">
        <v>1</v>
      </c>
      <c r="S18" s="258" t="s">
        <v>119</v>
      </c>
    </row>
    <row r="19" spans="1:19" s="66" customFormat="1" ht="63" x14ac:dyDescent="0.25">
      <c r="A19" s="124">
        <v>9</v>
      </c>
      <c r="B19" s="144"/>
      <c r="C19" s="136" t="s">
        <v>52</v>
      </c>
      <c r="D19" s="137"/>
      <c r="E19" s="137"/>
      <c r="F19" s="137">
        <v>1</v>
      </c>
      <c r="G19" s="143"/>
      <c r="H19" s="145">
        <v>130000000</v>
      </c>
      <c r="I19" s="145">
        <v>129990000</v>
      </c>
      <c r="J19" s="146">
        <v>128299000</v>
      </c>
      <c r="K19" s="147" t="s">
        <v>129</v>
      </c>
      <c r="L19" s="147" t="s">
        <v>130</v>
      </c>
      <c r="M19" s="130">
        <f t="shared" si="0"/>
        <v>1701000</v>
      </c>
      <c r="N19" s="275">
        <v>1</v>
      </c>
      <c r="O19" s="275"/>
      <c r="P19" s="275"/>
      <c r="Q19" s="275"/>
      <c r="R19" s="138">
        <v>1</v>
      </c>
      <c r="S19" s="258" t="s">
        <v>119</v>
      </c>
    </row>
    <row r="20" spans="1:19" s="66" customFormat="1" ht="47.25" x14ac:dyDescent="0.25">
      <c r="A20" s="135">
        <v>10</v>
      </c>
      <c r="B20" s="144"/>
      <c r="C20" s="136" t="s">
        <v>53</v>
      </c>
      <c r="D20" s="137"/>
      <c r="E20" s="137"/>
      <c r="F20" s="137">
        <v>1</v>
      </c>
      <c r="G20" s="143"/>
      <c r="H20" s="145">
        <v>130000000</v>
      </c>
      <c r="I20" s="145">
        <v>129990000</v>
      </c>
      <c r="J20" s="146">
        <v>128700000</v>
      </c>
      <c r="K20" s="147" t="s">
        <v>117</v>
      </c>
      <c r="L20" s="147" t="s">
        <v>118</v>
      </c>
      <c r="M20" s="130">
        <f t="shared" si="0"/>
        <v>1300000</v>
      </c>
      <c r="N20" s="275">
        <v>1</v>
      </c>
      <c r="O20" s="275"/>
      <c r="P20" s="275"/>
      <c r="Q20" s="275"/>
      <c r="R20" s="138">
        <v>1</v>
      </c>
      <c r="S20" s="258" t="s">
        <v>119</v>
      </c>
    </row>
    <row r="21" spans="1:19" s="66" customFormat="1" ht="94.5" x14ac:dyDescent="0.25">
      <c r="A21" s="124">
        <v>11</v>
      </c>
      <c r="B21" s="144"/>
      <c r="C21" s="136" t="s">
        <v>80</v>
      </c>
      <c r="D21" s="137"/>
      <c r="E21" s="137">
        <v>1</v>
      </c>
      <c r="F21" s="137"/>
      <c r="G21" s="143"/>
      <c r="H21" s="145">
        <v>1700000000</v>
      </c>
      <c r="I21" s="145">
        <v>1692823000</v>
      </c>
      <c r="J21" s="146">
        <v>1512000000</v>
      </c>
      <c r="K21" s="147" t="s">
        <v>113</v>
      </c>
      <c r="L21" s="147" t="s">
        <v>114</v>
      </c>
      <c r="M21" s="130">
        <f t="shared" si="0"/>
        <v>188000000</v>
      </c>
      <c r="N21" s="275">
        <v>1</v>
      </c>
      <c r="O21" s="275"/>
      <c r="P21" s="275"/>
      <c r="Q21" s="275"/>
      <c r="R21" s="138">
        <v>1</v>
      </c>
      <c r="S21" s="258" t="s">
        <v>119</v>
      </c>
    </row>
    <row r="22" spans="1:19" s="1" customFormat="1" ht="94.5" x14ac:dyDescent="0.25">
      <c r="A22" s="135">
        <v>12</v>
      </c>
      <c r="B22" s="221"/>
      <c r="C22" s="136" t="s">
        <v>94</v>
      </c>
      <c r="D22" s="137"/>
      <c r="E22" s="137">
        <v>1</v>
      </c>
      <c r="F22" s="137"/>
      <c r="G22" s="143"/>
      <c r="H22" s="145">
        <v>2500000000</v>
      </c>
      <c r="I22" s="145">
        <v>2498781000</v>
      </c>
      <c r="J22" s="256">
        <v>2222077000</v>
      </c>
      <c r="K22" s="216" t="s">
        <v>121</v>
      </c>
      <c r="L22" s="216" t="s">
        <v>122</v>
      </c>
      <c r="M22" s="130">
        <f t="shared" si="0"/>
        <v>277923000</v>
      </c>
      <c r="N22" s="279">
        <v>1</v>
      </c>
      <c r="O22" s="279"/>
      <c r="P22" s="279"/>
      <c r="Q22" s="279"/>
      <c r="R22" s="138">
        <v>1</v>
      </c>
      <c r="S22" s="258" t="s">
        <v>119</v>
      </c>
    </row>
    <row r="23" spans="1:19" s="1" customFormat="1" ht="78.75" x14ac:dyDescent="0.25">
      <c r="A23" s="124">
        <v>13</v>
      </c>
      <c r="B23" s="149"/>
      <c r="C23" s="125" t="s">
        <v>92</v>
      </c>
      <c r="D23" s="126"/>
      <c r="E23" s="126">
        <v>1</v>
      </c>
      <c r="F23" s="126"/>
      <c r="G23" s="150"/>
      <c r="H23" s="151">
        <v>2300000000</v>
      </c>
      <c r="I23" s="151">
        <v>2255530000</v>
      </c>
      <c r="J23" s="257">
        <v>2135000000</v>
      </c>
      <c r="K23" s="152" t="s">
        <v>123</v>
      </c>
      <c r="L23" s="152" t="s">
        <v>124</v>
      </c>
      <c r="M23" s="130">
        <f t="shared" si="0"/>
        <v>165000000</v>
      </c>
      <c r="N23" s="278">
        <v>1</v>
      </c>
      <c r="O23" s="279"/>
      <c r="P23" s="278"/>
      <c r="Q23" s="278"/>
      <c r="R23" s="127">
        <v>1</v>
      </c>
      <c r="S23" s="254" t="s">
        <v>119</v>
      </c>
    </row>
    <row r="24" spans="1:19" s="1" customFormat="1" ht="63" x14ac:dyDescent="0.25">
      <c r="A24" s="135">
        <v>14</v>
      </c>
      <c r="B24" s="221"/>
      <c r="C24" s="136" t="s">
        <v>112</v>
      </c>
      <c r="D24" s="137"/>
      <c r="E24" s="137">
        <v>1</v>
      </c>
      <c r="F24" s="137"/>
      <c r="G24" s="143"/>
      <c r="H24" s="145">
        <v>8400000000</v>
      </c>
      <c r="I24" s="145">
        <v>8362757000</v>
      </c>
      <c r="J24" s="256">
        <v>7982966000</v>
      </c>
      <c r="K24" s="216" t="s">
        <v>146</v>
      </c>
      <c r="L24" s="216" t="s">
        <v>147</v>
      </c>
      <c r="M24" s="130">
        <f t="shared" si="0"/>
        <v>417034000</v>
      </c>
      <c r="N24" s="279">
        <v>1</v>
      </c>
      <c r="O24" s="279"/>
      <c r="P24" s="279"/>
      <c r="Q24" s="279"/>
      <c r="R24" s="138">
        <v>1</v>
      </c>
      <c r="S24" s="258" t="s">
        <v>119</v>
      </c>
    </row>
    <row r="25" spans="1:19" s="1" customFormat="1" ht="78.75" x14ac:dyDescent="0.25">
      <c r="A25" s="124">
        <v>15</v>
      </c>
      <c r="B25" s="292"/>
      <c r="C25" s="136" t="s">
        <v>105</v>
      </c>
      <c r="D25" s="137"/>
      <c r="E25" s="137"/>
      <c r="F25" s="137">
        <v>1</v>
      </c>
      <c r="G25" s="143"/>
      <c r="H25" s="145">
        <v>150000000</v>
      </c>
      <c r="I25" s="145">
        <v>150000000</v>
      </c>
      <c r="J25" s="293">
        <v>149320000</v>
      </c>
      <c r="K25" s="147" t="s">
        <v>157</v>
      </c>
      <c r="L25" s="147" t="s">
        <v>158</v>
      </c>
      <c r="M25" s="130">
        <f t="shared" si="0"/>
        <v>680000</v>
      </c>
      <c r="N25" s="279">
        <v>1</v>
      </c>
      <c r="O25" s="279"/>
      <c r="P25" s="279"/>
      <c r="Q25" s="279"/>
      <c r="R25" s="138">
        <v>1</v>
      </c>
      <c r="S25" s="258" t="s">
        <v>119</v>
      </c>
    </row>
    <row r="26" spans="1:19" s="1" customFormat="1" ht="78.75" x14ac:dyDescent="0.25">
      <c r="A26" s="135">
        <v>16</v>
      </c>
      <c r="B26" s="292"/>
      <c r="C26" s="136" t="s">
        <v>104</v>
      </c>
      <c r="D26" s="137"/>
      <c r="E26" s="137"/>
      <c r="F26" s="137">
        <v>1</v>
      </c>
      <c r="G26" s="143"/>
      <c r="H26" s="145">
        <v>150000000</v>
      </c>
      <c r="I26" s="145">
        <v>150000000</v>
      </c>
      <c r="J26" s="293">
        <v>149340000</v>
      </c>
      <c r="K26" s="147" t="s">
        <v>157</v>
      </c>
      <c r="L26" s="147" t="s">
        <v>158</v>
      </c>
      <c r="M26" s="130">
        <f t="shared" si="0"/>
        <v>660000</v>
      </c>
      <c r="N26" s="279">
        <v>1</v>
      </c>
      <c r="O26" s="279"/>
      <c r="P26" s="279"/>
      <c r="Q26" s="279"/>
      <c r="R26" s="138">
        <v>1</v>
      </c>
      <c r="S26" s="258" t="s">
        <v>119</v>
      </c>
    </row>
    <row r="27" spans="1:19" s="1" customFormat="1" ht="63" x14ac:dyDescent="0.25">
      <c r="A27" s="124">
        <v>17</v>
      </c>
      <c r="B27" s="292"/>
      <c r="C27" s="136" t="s">
        <v>148</v>
      </c>
      <c r="D27" s="137"/>
      <c r="E27" s="137"/>
      <c r="F27" s="137">
        <v>1</v>
      </c>
      <c r="G27" s="143"/>
      <c r="H27" s="145">
        <v>200000000</v>
      </c>
      <c r="I27" s="145">
        <v>199793000</v>
      </c>
      <c r="J27" s="293">
        <v>168799000</v>
      </c>
      <c r="K27" s="147" t="s">
        <v>184</v>
      </c>
      <c r="L27" s="147" t="s">
        <v>185</v>
      </c>
      <c r="M27" s="130">
        <f t="shared" si="0"/>
        <v>31201000</v>
      </c>
      <c r="N27" s="279">
        <v>1</v>
      </c>
      <c r="O27" s="279"/>
      <c r="P27" s="279"/>
      <c r="Q27" s="279"/>
      <c r="R27" s="138">
        <v>1</v>
      </c>
      <c r="S27" s="258" t="s">
        <v>119</v>
      </c>
    </row>
    <row r="28" spans="1:19" s="66" customFormat="1" ht="78.75" x14ac:dyDescent="0.25">
      <c r="A28" s="135">
        <v>18</v>
      </c>
      <c r="B28" s="292"/>
      <c r="C28" s="136" t="s">
        <v>111</v>
      </c>
      <c r="D28" s="137"/>
      <c r="E28" s="137">
        <v>1</v>
      </c>
      <c r="F28" s="137"/>
      <c r="G28" s="143"/>
      <c r="H28" s="145">
        <v>3500000000</v>
      </c>
      <c r="I28" s="145">
        <v>3495164000</v>
      </c>
      <c r="J28" s="293">
        <v>3206860000</v>
      </c>
      <c r="K28" s="147" t="s">
        <v>199</v>
      </c>
      <c r="L28" s="147" t="s">
        <v>200</v>
      </c>
      <c r="M28" s="130">
        <f t="shared" si="0"/>
        <v>293140000</v>
      </c>
      <c r="N28" s="279">
        <v>1</v>
      </c>
      <c r="O28" s="279"/>
      <c r="P28" s="279"/>
      <c r="Q28" s="279"/>
      <c r="R28" s="138">
        <v>1</v>
      </c>
      <c r="S28" s="258" t="s">
        <v>119</v>
      </c>
    </row>
    <row r="29" spans="1:19" s="66" customFormat="1" ht="63" x14ac:dyDescent="0.25">
      <c r="A29" s="124">
        <v>19</v>
      </c>
      <c r="B29" s="292"/>
      <c r="C29" s="136" t="s">
        <v>151</v>
      </c>
      <c r="D29" s="137"/>
      <c r="E29" s="137">
        <v>1</v>
      </c>
      <c r="F29" s="137"/>
      <c r="G29" s="143"/>
      <c r="H29" s="145">
        <v>18034000000</v>
      </c>
      <c r="I29" s="145">
        <v>18028709000</v>
      </c>
      <c r="J29" s="293">
        <v>17000016000</v>
      </c>
      <c r="K29" s="147" t="s">
        <v>197</v>
      </c>
      <c r="L29" s="147" t="s">
        <v>198</v>
      </c>
      <c r="M29" s="130">
        <f t="shared" si="0"/>
        <v>1033984000</v>
      </c>
      <c r="N29" s="279"/>
      <c r="O29" s="279"/>
      <c r="P29" s="279">
        <v>1</v>
      </c>
      <c r="Q29" s="279"/>
      <c r="R29" s="138">
        <v>1</v>
      </c>
      <c r="S29" s="258" t="s">
        <v>119</v>
      </c>
    </row>
    <row r="30" spans="1:19" s="66" customFormat="1" ht="110.25" x14ac:dyDescent="0.25">
      <c r="A30" s="135">
        <v>20</v>
      </c>
      <c r="B30" s="292"/>
      <c r="C30" s="136" t="s">
        <v>160</v>
      </c>
      <c r="D30" s="137"/>
      <c r="E30" s="137">
        <v>1</v>
      </c>
      <c r="F30" s="137"/>
      <c r="G30" s="143"/>
      <c r="H30" s="145">
        <v>325000000</v>
      </c>
      <c r="I30" s="145">
        <v>324681000</v>
      </c>
      <c r="J30" s="293">
        <v>248839000</v>
      </c>
      <c r="K30" s="147" t="s">
        <v>195</v>
      </c>
      <c r="L30" s="147" t="s">
        <v>196</v>
      </c>
      <c r="M30" s="148">
        <f t="shared" si="0"/>
        <v>76161000</v>
      </c>
      <c r="N30" s="279">
        <v>1</v>
      </c>
      <c r="O30" s="279"/>
      <c r="P30" s="279"/>
      <c r="Q30" s="279"/>
      <c r="R30" s="138">
        <v>1</v>
      </c>
      <c r="S30" s="258" t="s">
        <v>119</v>
      </c>
    </row>
    <row r="31" spans="1:19" s="66" customFormat="1" ht="47.25" x14ac:dyDescent="0.25">
      <c r="A31" s="124">
        <v>21</v>
      </c>
      <c r="B31" s="292"/>
      <c r="C31" s="136" t="s">
        <v>176</v>
      </c>
      <c r="D31" s="137"/>
      <c r="E31" s="137">
        <v>1</v>
      </c>
      <c r="F31" s="137"/>
      <c r="G31" s="143"/>
      <c r="H31" s="145">
        <v>500000000</v>
      </c>
      <c r="I31" s="145">
        <v>499700000</v>
      </c>
      <c r="J31" s="293">
        <v>417258000</v>
      </c>
      <c r="K31" s="147" t="s">
        <v>207</v>
      </c>
      <c r="L31" s="147" t="s">
        <v>208</v>
      </c>
      <c r="M31" s="148">
        <f t="shared" si="0"/>
        <v>82742000</v>
      </c>
      <c r="N31" s="279">
        <v>1</v>
      </c>
      <c r="O31" s="279"/>
      <c r="P31" s="279"/>
      <c r="Q31" s="279"/>
      <c r="R31" s="138">
        <v>1</v>
      </c>
      <c r="S31" s="258" t="s">
        <v>119</v>
      </c>
    </row>
    <row r="32" spans="1:19" s="1" customFormat="1" ht="94.5" x14ac:dyDescent="0.25">
      <c r="A32" s="135">
        <v>22</v>
      </c>
      <c r="B32" s="292"/>
      <c r="C32" s="136" t="s">
        <v>159</v>
      </c>
      <c r="D32" s="137"/>
      <c r="E32" s="137">
        <v>1</v>
      </c>
      <c r="F32" s="137"/>
      <c r="G32" s="143"/>
      <c r="H32" s="145">
        <v>300000000</v>
      </c>
      <c r="I32" s="145">
        <v>299704000</v>
      </c>
      <c r="J32" s="293">
        <v>234201000</v>
      </c>
      <c r="K32" s="147" t="s">
        <v>245</v>
      </c>
      <c r="L32" s="147" t="s">
        <v>246</v>
      </c>
      <c r="M32" s="148">
        <f t="shared" si="0"/>
        <v>65799000</v>
      </c>
      <c r="N32" s="279">
        <v>1</v>
      </c>
      <c r="O32" s="279"/>
      <c r="P32" s="279"/>
      <c r="Q32" s="279"/>
      <c r="R32" s="138">
        <v>1</v>
      </c>
      <c r="S32" s="258" t="s">
        <v>119</v>
      </c>
    </row>
    <row r="33" spans="1:20" s="1" customFormat="1" ht="47.25" x14ac:dyDescent="0.25">
      <c r="A33" s="124">
        <v>23</v>
      </c>
      <c r="B33" s="292"/>
      <c r="C33" s="136" t="s">
        <v>165</v>
      </c>
      <c r="D33" s="137"/>
      <c r="E33" s="137">
        <v>1</v>
      </c>
      <c r="F33" s="137"/>
      <c r="G33" s="143"/>
      <c r="H33" s="145">
        <v>3000000000</v>
      </c>
      <c r="I33" s="145">
        <v>2998597000</v>
      </c>
      <c r="J33" s="293">
        <v>2852002000</v>
      </c>
      <c r="K33" s="147" t="s">
        <v>62</v>
      </c>
      <c r="L33" s="147" t="s">
        <v>63</v>
      </c>
      <c r="M33" s="148">
        <f t="shared" si="0"/>
        <v>147998000</v>
      </c>
      <c r="N33" s="279">
        <v>1</v>
      </c>
      <c r="O33" s="279"/>
      <c r="P33" s="279"/>
      <c r="Q33" s="279"/>
      <c r="R33" s="138">
        <v>1</v>
      </c>
      <c r="S33" s="258" t="s">
        <v>119</v>
      </c>
    </row>
    <row r="34" spans="1:20" s="1" customFormat="1" ht="47.25" x14ac:dyDescent="0.25">
      <c r="A34" s="135">
        <v>24</v>
      </c>
      <c r="B34" s="292"/>
      <c r="C34" s="136" t="s">
        <v>166</v>
      </c>
      <c r="D34" s="137"/>
      <c r="E34" s="137">
        <v>1</v>
      </c>
      <c r="F34" s="137"/>
      <c r="G34" s="143"/>
      <c r="H34" s="145">
        <v>5500000000</v>
      </c>
      <c r="I34" s="145">
        <v>5491434000</v>
      </c>
      <c r="J34" s="293">
        <v>5008962000</v>
      </c>
      <c r="K34" s="147" t="s">
        <v>62</v>
      </c>
      <c r="L34" s="147" t="s">
        <v>63</v>
      </c>
      <c r="M34" s="148">
        <f t="shared" si="0"/>
        <v>491038000</v>
      </c>
      <c r="N34" s="279">
        <v>1</v>
      </c>
      <c r="O34" s="279"/>
      <c r="P34" s="279"/>
      <c r="Q34" s="279"/>
      <c r="R34" s="138">
        <v>1</v>
      </c>
      <c r="S34" s="258" t="s">
        <v>119</v>
      </c>
    </row>
    <row r="35" spans="1:20" s="1" customFormat="1" ht="94.5" x14ac:dyDescent="0.25">
      <c r="A35" s="124">
        <v>25</v>
      </c>
      <c r="B35" s="292"/>
      <c r="C35" s="136" t="s">
        <v>167</v>
      </c>
      <c r="D35" s="137"/>
      <c r="E35" s="137">
        <v>1</v>
      </c>
      <c r="F35" s="137"/>
      <c r="G35" s="143"/>
      <c r="H35" s="145">
        <v>450000000</v>
      </c>
      <c r="I35" s="145">
        <v>449573000</v>
      </c>
      <c r="J35" s="293">
        <v>364042000</v>
      </c>
      <c r="K35" s="147" t="s">
        <v>243</v>
      </c>
      <c r="L35" s="147" t="s">
        <v>244</v>
      </c>
      <c r="M35" s="148">
        <f t="shared" si="0"/>
        <v>85958000</v>
      </c>
      <c r="N35" s="279">
        <v>1</v>
      </c>
      <c r="O35" s="279"/>
      <c r="P35" s="279"/>
      <c r="Q35" s="279"/>
      <c r="R35" s="138">
        <v>1</v>
      </c>
      <c r="S35" s="258" t="s">
        <v>119</v>
      </c>
    </row>
    <row r="36" spans="1:20" s="1" customFormat="1" ht="47.25" x14ac:dyDescent="0.25">
      <c r="A36" s="135">
        <v>26</v>
      </c>
      <c r="B36" s="292"/>
      <c r="C36" s="136" t="s">
        <v>175</v>
      </c>
      <c r="D36" s="137"/>
      <c r="E36" s="137">
        <v>1</v>
      </c>
      <c r="F36" s="137"/>
      <c r="G36" s="143"/>
      <c r="H36" s="145">
        <v>14000000000</v>
      </c>
      <c r="I36" s="145">
        <v>13990523000</v>
      </c>
      <c r="J36" s="293">
        <v>12480540000</v>
      </c>
      <c r="K36" s="147" t="s">
        <v>60</v>
      </c>
      <c r="L36" s="147" t="s">
        <v>61</v>
      </c>
      <c r="M36" s="148">
        <f>H36-J36</f>
        <v>1519460000</v>
      </c>
      <c r="N36" s="279">
        <v>1</v>
      </c>
      <c r="O36" s="279"/>
      <c r="P36" s="279"/>
      <c r="Q36" s="279"/>
      <c r="R36" s="138">
        <v>1</v>
      </c>
      <c r="S36" s="258" t="s">
        <v>119</v>
      </c>
    </row>
    <row r="37" spans="1:20" s="1" customFormat="1" ht="94.5" x14ac:dyDescent="0.25">
      <c r="A37" s="124">
        <v>27</v>
      </c>
      <c r="B37" s="292"/>
      <c r="C37" s="136" t="s">
        <v>192</v>
      </c>
      <c r="D37" s="137"/>
      <c r="E37" s="137">
        <v>1</v>
      </c>
      <c r="F37" s="137"/>
      <c r="G37" s="143"/>
      <c r="H37" s="145">
        <v>750000000</v>
      </c>
      <c r="I37" s="145">
        <v>749990000</v>
      </c>
      <c r="J37" s="293">
        <v>643596000</v>
      </c>
      <c r="K37" s="147" t="s">
        <v>237</v>
      </c>
      <c r="L37" s="147" t="s">
        <v>238</v>
      </c>
      <c r="M37" s="148">
        <f t="shared" si="0"/>
        <v>106404000</v>
      </c>
      <c r="N37" s="279">
        <v>1</v>
      </c>
      <c r="O37" s="279"/>
      <c r="P37" s="279"/>
      <c r="Q37" s="279"/>
      <c r="R37" s="138">
        <v>1</v>
      </c>
      <c r="S37" s="258" t="s">
        <v>119</v>
      </c>
    </row>
    <row r="38" spans="1:20" s="1" customFormat="1" ht="78.75" x14ac:dyDescent="0.25">
      <c r="A38" s="135">
        <v>28</v>
      </c>
      <c r="B38" s="292"/>
      <c r="C38" s="136" t="s">
        <v>193</v>
      </c>
      <c r="D38" s="137"/>
      <c r="E38" s="137">
        <v>1</v>
      </c>
      <c r="F38" s="137"/>
      <c r="G38" s="143"/>
      <c r="H38" s="145">
        <v>4800000000</v>
      </c>
      <c r="I38" s="145">
        <v>4796552000</v>
      </c>
      <c r="J38" s="293">
        <v>4648350000</v>
      </c>
      <c r="K38" s="147" t="s">
        <v>241</v>
      </c>
      <c r="L38" s="147" t="s">
        <v>315</v>
      </c>
      <c r="M38" s="148">
        <f t="shared" si="0"/>
        <v>151650000</v>
      </c>
      <c r="N38" s="279">
        <v>1</v>
      </c>
      <c r="O38" s="279"/>
      <c r="P38" s="279"/>
      <c r="Q38" s="279"/>
      <c r="R38" s="138">
        <v>1</v>
      </c>
      <c r="S38" s="258" t="s">
        <v>119</v>
      </c>
    </row>
    <row r="39" spans="1:20" s="1" customFormat="1" ht="110.25" x14ac:dyDescent="0.25">
      <c r="A39" s="124">
        <v>29</v>
      </c>
      <c r="B39" s="292"/>
      <c r="C39" s="136" t="s">
        <v>201</v>
      </c>
      <c r="D39" s="137"/>
      <c r="E39" s="137">
        <v>1</v>
      </c>
      <c r="F39" s="137"/>
      <c r="G39" s="143"/>
      <c r="H39" s="145">
        <v>300000000</v>
      </c>
      <c r="I39" s="145">
        <v>299780000</v>
      </c>
      <c r="J39" s="293">
        <v>230509000</v>
      </c>
      <c r="K39" s="147" t="s">
        <v>255</v>
      </c>
      <c r="L39" s="147" t="s">
        <v>196</v>
      </c>
      <c r="M39" s="148">
        <f t="shared" si="0"/>
        <v>69491000</v>
      </c>
      <c r="N39" s="279">
        <v>1</v>
      </c>
      <c r="O39" s="279"/>
      <c r="P39" s="279"/>
      <c r="Q39" s="279"/>
      <c r="R39" s="138">
        <v>1</v>
      </c>
      <c r="S39" s="258" t="s">
        <v>119</v>
      </c>
    </row>
    <row r="40" spans="1:20" s="1" customFormat="1" ht="94.5" x14ac:dyDescent="0.25">
      <c r="A40" s="135">
        <v>30</v>
      </c>
      <c r="B40" s="292"/>
      <c r="C40" s="136" t="s">
        <v>202</v>
      </c>
      <c r="D40" s="137"/>
      <c r="E40" s="137">
        <v>1</v>
      </c>
      <c r="F40" s="137"/>
      <c r="G40" s="143"/>
      <c r="H40" s="145">
        <v>650000000</v>
      </c>
      <c r="I40" s="145">
        <v>629961000</v>
      </c>
      <c r="J40" s="293">
        <v>558800000</v>
      </c>
      <c r="K40" s="147" t="s">
        <v>271</v>
      </c>
      <c r="L40" s="147" t="s">
        <v>272</v>
      </c>
      <c r="M40" s="148">
        <f t="shared" si="0"/>
        <v>91200000</v>
      </c>
      <c r="N40" s="279">
        <v>1</v>
      </c>
      <c r="O40" s="279"/>
      <c r="P40" s="279"/>
      <c r="Q40" s="279"/>
      <c r="R40" s="138">
        <v>1</v>
      </c>
      <c r="S40" s="258" t="s">
        <v>119</v>
      </c>
    </row>
    <row r="41" spans="1:20" s="1" customFormat="1" ht="110.25" x14ac:dyDescent="0.25">
      <c r="A41" s="124">
        <v>31</v>
      </c>
      <c r="B41" s="292"/>
      <c r="C41" s="136" t="s">
        <v>203</v>
      </c>
      <c r="D41" s="137"/>
      <c r="E41" s="137">
        <v>1</v>
      </c>
      <c r="F41" s="137"/>
      <c r="G41" s="143"/>
      <c r="H41" s="145">
        <v>800000000</v>
      </c>
      <c r="I41" s="145">
        <v>799340000</v>
      </c>
      <c r="J41" s="293">
        <v>697387000</v>
      </c>
      <c r="K41" s="147" t="s">
        <v>269</v>
      </c>
      <c r="L41" s="147" t="s">
        <v>270</v>
      </c>
      <c r="M41" s="148">
        <f t="shared" si="0"/>
        <v>102613000</v>
      </c>
      <c r="N41" s="279">
        <v>1</v>
      </c>
      <c r="O41" s="279"/>
      <c r="P41" s="279"/>
      <c r="Q41" s="279"/>
      <c r="R41" s="138">
        <v>1</v>
      </c>
      <c r="S41" s="258" t="s">
        <v>119</v>
      </c>
    </row>
    <row r="42" spans="1:20" s="1" customFormat="1" ht="94.5" x14ac:dyDescent="0.25">
      <c r="A42" s="135">
        <v>32</v>
      </c>
      <c r="B42" s="292"/>
      <c r="C42" s="136" t="s">
        <v>204</v>
      </c>
      <c r="D42" s="137"/>
      <c r="E42" s="137">
        <v>1</v>
      </c>
      <c r="F42" s="137"/>
      <c r="G42" s="143"/>
      <c r="H42" s="145">
        <v>600000000</v>
      </c>
      <c r="I42" s="145">
        <v>597348000</v>
      </c>
      <c r="J42" s="293">
        <v>518718000</v>
      </c>
      <c r="K42" s="147" t="s">
        <v>267</v>
      </c>
      <c r="L42" s="147" t="s">
        <v>268</v>
      </c>
      <c r="M42" s="148">
        <f t="shared" si="0"/>
        <v>81282000</v>
      </c>
      <c r="N42" s="279">
        <v>1</v>
      </c>
      <c r="O42" s="279"/>
      <c r="P42" s="279"/>
      <c r="Q42" s="279"/>
      <c r="R42" s="138">
        <v>1</v>
      </c>
      <c r="S42" s="258" t="s">
        <v>119</v>
      </c>
    </row>
    <row r="43" spans="1:20" s="1" customFormat="1" ht="63" x14ac:dyDescent="0.25">
      <c r="A43" s="124">
        <v>33</v>
      </c>
      <c r="B43" s="292"/>
      <c r="C43" s="136" t="s">
        <v>216</v>
      </c>
      <c r="D43" s="137"/>
      <c r="E43" s="137">
        <v>1</v>
      </c>
      <c r="F43" s="137"/>
      <c r="G43" s="143"/>
      <c r="H43" s="145">
        <v>3000000000</v>
      </c>
      <c r="I43" s="145">
        <v>2998301000</v>
      </c>
      <c r="J43" s="293">
        <v>2791900000</v>
      </c>
      <c r="K43" s="147" t="s">
        <v>265</v>
      </c>
      <c r="L43" s="147" t="s">
        <v>266</v>
      </c>
      <c r="M43" s="148">
        <f>H43-J43</f>
        <v>208100000</v>
      </c>
      <c r="N43" s="279">
        <v>1</v>
      </c>
      <c r="O43" s="279"/>
      <c r="P43" s="279"/>
      <c r="Q43" s="279"/>
      <c r="R43" s="138">
        <v>1</v>
      </c>
      <c r="S43" s="258" t="s">
        <v>119</v>
      </c>
    </row>
    <row r="44" spans="1:20" s="1" customFormat="1" ht="47.25" x14ac:dyDescent="0.25">
      <c r="A44" s="135">
        <v>34</v>
      </c>
      <c r="B44" s="292"/>
      <c r="C44" s="136" t="s">
        <v>217</v>
      </c>
      <c r="D44" s="137"/>
      <c r="E44" s="137">
        <v>1</v>
      </c>
      <c r="F44" s="137"/>
      <c r="G44" s="143"/>
      <c r="H44" s="145">
        <v>1000000000</v>
      </c>
      <c r="I44" s="145">
        <v>999711000</v>
      </c>
      <c r="J44" s="293">
        <v>811556000</v>
      </c>
      <c r="K44" s="147" t="s">
        <v>278</v>
      </c>
      <c r="L44" s="147" t="s">
        <v>279</v>
      </c>
      <c r="M44" s="148">
        <f>H44-J44</f>
        <v>188444000</v>
      </c>
      <c r="N44" s="279">
        <v>1</v>
      </c>
      <c r="O44" s="279"/>
      <c r="P44" s="279"/>
      <c r="Q44" s="279"/>
      <c r="R44" s="138">
        <v>1</v>
      </c>
      <c r="S44" s="258" t="s">
        <v>119</v>
      </c>
    </row>
    <row r="45" spans="1:20" s="1" customFormat="1" ht="78.75" x14ac:dyDescent="0.25">
      <c r="A45" s="124">
        <v>35</v>
      </c>
      <c r="B45" s="292"/>
      <c r="C45" s="136" t="s">
        <v>219</v>
      </c>
      <c r="D45" s="137"/>
      <c r="E45" s="137">
        <v>1</v>
      </c>
      <c r="F45" s="137"/>
      <c r="G45" s="143"/>
      <c r="H45" s="145">
        <v>1150000000</v>
      </c>
      <c r="I45" s="145">
        <v>1127913000</v>
      </c>
      <c r="J45" s="293">
        <v>982084000</v>
      </c>
      <c r="K45" s="147" t="s">
        <v>261</v>
      </c>
      <c r="L45" s="147" t="s">
        <v>262</v>
      </c>
      <c r="M45" s="148">
        <f>H45-J45</f>
        <v>167916000</v>
      </c>
      <c r="N45" s="279">
        <v>1</v>
      </c>
      <c r="O45" s="279"/>
      <c r="P45" s="279"/>
      <c r="Q45" s="279"/>
      <c r="R45" s="138">
        <v>1</v>
      </c>
      <c r="S45" s="258" t="s">
        <v>119</v>
      </c>
    </row>
    <row r="46" spans="1:20" s="1" customFormat="1" ht="47.25" x14ac:dyDescent="0.25">
      <c r="A46" s="135">
        <v>36</v>
      </c>
      <c r="B46" s="292"/>
      <c r="C46" s="136" t="s">
        <v>215</v>
      </c>
      <c r="D46" s="137"/>
      <c r="E46" s="137">
        <v>1</v>
      </c>
      <c r="F46" s="137"/>
      <c r="G46" s="143"/>
      <c r="H46" s="145">
        <v>750000000</v>
      </c>
      <c r="I46" s="145">
        <v>749990000</v>
      </c>
      <c r="J46" s="293">
        <v>682700000</v>
      </c>
      <c r="K46" s="147" t="s">
        <v>287</v>
      </c>
      <c r="L46" s="147" t="s">
        <v>288</v>
      </c>
      <c r="M46" s="148">
        <f>H46-J46</f>
        <v>67300000</v>
      </c>
      <c r="N46" s="279">
        <v>1</v>
      </c>
      <c r="O46" s="279"/>
      <c r="P46" s="279"/>
      <c r="Q46" s="279"/>
      <c r="R46" s="138">
        <v>1</v>
      </c>
      <c r="S46" s="258" t="s">
        <v>119</v>
      </c>
      <c r="T46" s="305"/>
    </row>
    <row r="47" spans="1:20" s="1" customFormat="1" ht="63" x14ac:dyDescent="0.25">
      <c r="A47" s="124">
        <v>37</v>
      </c>
      <c r="B47" s="292"/>
      <c r="C47" s="136" t="s">
        <v>214</v>
      </c>
      <c r="D47" s="137"/>
      <c r="E47" s="137">
        <v>1</v>
      </c>
      <c r="F47" s="137"/>
      <c r="G47" s="143"/>
      <c r="H47" s="145">
        <v>900000000</v>
      </c>
      <c r="I47" s="145">
        <v>899249000</v>
      </c>
      <c r="J47" s="293">
        <v>771347000</v>
      </c>
      <c r="K47" s="147" t="s">
        <v>276</v>
      </c>
      <c r="L47" s="147" t="s">
        <v>277</v>
      </c>
      <c r="M47" s="148">
        <f t="shared" si="0"/>
        <v>128653000</v>
      </c>
      <c r="N47" s="279"/>
      <c r="O47" s="279"/>
      <c r="P47" s="279">
        <v>1</v>
      </c>
      <c r="Q47" s="279"/>
      <c r="R47" s="138">
        <v>1</v>
      </c>
      <c r="S47" s="258" t="s">
        <v>119</v>
      </c>
    </row>
    <row r="48" spans="1:20" s="1" customFormat="1" ht="78.75" x14ac:dyDescent="0.25">
      <c r="A48" s="135">
        <v>38</v>
      </c>
      <c r="B48" s="292"/>
      <c r="C48" s="136" t="s">
        <v>222</v>
      </c>
      <c r="D48" s="137"/>
      <c r="E48" s="137">
        <v>1</v>
      </c>
      <c r="F48" s="137"/>
      <c r="G48" s="143"/>
      <c r="H48" s="145">
        <v>2000000000</v>
      </c>
      <c r="I48" s="145">
        <v>1999910000</v>
      </c>
      <c r="J48" s="293">
        <v>1895814000</v>
      </c>
      <c r="K48" s="147" t="s">
        <v>285</v>
      </c>
      <c r="L48" s="147" t="s">
        <v>162</v>
      </c>
      <c r="M48" s="148">
        <f>H48-J48</f>
        <v>104186000</v>
      </c>
      <c r="N48" s="279">
        <v>1</v>
      </c>
      <c r="O48" s="279"/>
      <c r="P48" s="279"/>
      <c r="Q48" s="279"/>
      <c r="R48" s="138">
        <v>1</v>
      </c>
      <c r="S48" s="258" t="s">
        <v>119</v>
      </c>
      <c r="T48" s="305"/>
    </row>
    <row r="49" spans="1:20" s="1" customFormat="1" ht="78.75" x14ac:dyDescent="0.25">
      <c r="A49" s="124">
        <v>39</v>
      </c>
      <c r="B49" s="292"/>
      <c r="C49" s="136" t="s">
        <v>218</v>
      </c>
      <c r="D49" s="137"/>
      <c r="E49" s="137">
        <v>1</v>
      </c>
      <c r="F49" s="137"/>
      <c r="G49" s="143"/>
      <c r="H49" s="145">
        <v>2500000000</v>
      </c>
      <c r="I49" s="145">
        <v>2497564000</v>
      </c>
      <c r="J49" s="293">
        <v>2219540000</v>
      </c>
      <c r="K49" s="147" t="s">
        <v>280</v>
      </c>
      <c r="L49" s="147" t="s">
        <v>281</v>
      </c>
      <c r="M49" s="148">
        <f t="shared" si="0"/>
        <v>280460000</v>
      </c>
      <c r="N49" s="279">
        <v>1</v>
      </c>
      <c r="O49" s="279"/>
      <c r="P49" s="279"/>
      <c r="Q49" s="279"/>
      <c r="R49" s="138">
        <v>1</v>
      </c>
      <c r="S49" s="258" t="s">
        <v>119</v>
      </c>
    </row>
    <row r="50" spans="1:20" s="1" customFormat="1" ht="31.5" x14ac:dyDescent="0.25">
      <c r="A50" s="135">
        <v>40</v>
      </c>
      <c r="B50" s="331"/>
      <c r="C50" s="332" t="s">
        <v>171</v>
      </c>
      <c r="D50" s="333"/>
      <c r="E50" s="333">
        <v>1</v>
      </c>
      <c r="F50" s="333"/>
      <c r="G50" s="334"/>
      <c r="H50" s="335">
        <v>1000000000</v>
      </c>
      <c r="I50" s="335">
        <v>999877000</v>
      </c>
      <c r="J50" s="336"/>
      <c r="K50" s="336"/>
      <c r="L50" s="336"/>
      <c r="M50" s="337"/>
      <c r="N50" s="338">
        <v>1</v>
      </c>
      <c r="O50" s="338"/>
      <c r="P50" s="338"/>
      <c r="Q50" s="338">
        <v>1</v>
      </c>
      <c r="R50" s="339"/>
      <c r="S50" s="339" t="s">
        <v>291</v>
      </c>
    </row>
    <row r="51" spans="1:20" s="1" customFormat="1" ht="94.5" x14ac:dyDescent="0.25">
      <c r="A51" s="124">
        <v>41</v>
      </c>
      <c r="B51" s="292"/>
      <c r="C51" s="136" t="s">
        <v>232</v>
      </c>
      <c r="D51" s="137"/>
      <c r="E51" s="137">
        <v>1</v>
      </c>
      <c r="F51" s="137"/>
      <c r="G51" s="143"/>
      <c r="H51" s="145">
        <v>1000000000</v>
      </c>
      <c r="I51" s="145">
        <v>998939000</v>
      </c>
      <c r="J51" s="293">
        <v>958380000</v>
      </c>
      <c r="K51" s="147" t="s">
        <v>297</v>
      </c>
      <c r="L51" s="147" t="s">
        <v>298</v>
      </c>
      <c r="M51" s="148">
        <f>H51-J51</f>
        <v>41620000</v>
      </c>
      <c r="N51" s="279">
        <v>1</v>
      </c>
      <c r="O51" s="279"/>
      <c r="P51" s="279"/>
      <c r="Q51" s="279"/>
      <c r="R51" s="138">
        <v>1</v>
      </c>
      <c r="S51" s="258" t="s">
        <v>119</v>
      </c>
      <c r="T51" s="1">
        <v>3</v>
      </c>
    </row>
    <row r="52" spans="1:20" s="1" customFormat="1" ht="110.25" x14ac:dyDescent="0.25">
      <c r="A52" s="135">
        <v>42</v>
      </c>
      <c r="B52" s="292"/>
      <c r="C52" s="136" t="s">
        <v>257</v>
      </c>
      <c r="D52" s="137"/>
      <c r="E52" s="137">
        <v>1</v>
      </c>
      <c r="F52" s="137"/>
      <c r="G52" s="143"/>
      <c r="H52" s="145">
        <v>800000000</v>
      </c>
      <c r="I52" s="145">
        <v>799908000</v>
      </c>
      <c r="J52" s="293">
        <v>668530000</v>
      </c>
      <c r="K52" s="147" t="s">
        <v>300</v>
      </c>
      <c r="L52" s="147" t="s">
        <v>301</v>
      </c>
      <c r="M52" s="148">
        <f>H52-J52</f>
        <v>131470000</v>
      </c>
      <c r="N52" s="279">
        <v>1</v>
      </c>
      <c r="O52" s="279"/>
      <c r="P52" s="279"/>
      <c r="Q52" s="279"/>
      <c r="R52" s="138">
        <v>1</v>
      </c>
      <c r="S52" s="258" t="s">
        <v>119</v>
      </c>
    </row>
    <row r="53" spans="1:20" s="1" customFormat="1" ht="63" x14ac:dyDescent="0.25">
      <c r="A53" s="124">
        <v>43</v>
      </c>
      <c r="B53" s="370"/>
      <c r="C53" s="371" t="s">
        <v>258</v>
      </c>
      <c r="D53" s="372"/>
      <c r="E53" s="372">
        <v>1</v>
      </c>
      <c r="F53" s="372"/>
      <c r="G53" s="373"/>
      <c r="H53" s="374">
        <v>721000000</v>
      </c>
      <c r="I53" s="374">
        <v>720967000</v>
      </c>
      <c r="J53" s="375"/>
      <c r="K53" s="375"/>
      <c r="L53" s="375"/>
      <c r="M53" s="376"/>
      <c r="N53" s="377">
        <v>1</v>
      </c>
      <c r="O53" s="377"/>
      <c r="P53" s="377"/>
      <c r="Q53" s="377">
        <v>1</v>
      </c>
      <c r="R53" s="265"/>
      <c r="S53" s="265" t="s">
        <v>319</v>
      </c>
    </row>
    <row r="54" spans="1:20" s="1" customFormat="1" ht="63" x14ac:dyDescent="0.25">
      <c r="A54" s="135">
        <v>44</v>
      </c>
      <c r="B54" s="281"/>
      <c r="C54" s="282" t="s">
        <v>275</v>
      </c>
      <c r="D54" s="283"/>
      <c r="E54" s="283">
        <v>1</v>
      </c>
      <c r="F54" s="283"/>
      <c r="G54" s="284"/>
      <c r="H54" s="285">
        <v>740000000</v>
      </c>
      <c r="I54" s="285">
        <v>739935000</v>
      </c>
      <c r="J54" s="357">
        <v>591314000</v>
      </c>
      <c r="K54" s="286" t="s">
        <v>278</v>
      </c>
      <c r="L54" s="286" t="s">
        <v>279</v>
      </c>
      <c r="M54" s="291">
        <f>H54-J54</f>
        <v>148686000</v>
      </c>
      <c r="N54" s="288">
        <v>1</v>
      </c>
      <c r="O54" s="288"/>
      <c r="P54" s="288"/>
      <c r="Q54" s="288"/>
      <c r="R54" s="289">
        <v>1</v>
      </c>
      <c r="S54" s="403" t="s">
        <v>119</v>
      </c>
      <c r="T54" s="66"/>
    </row>
    <row r="55" spans="1:20" s="1" customFormat="1" ht="94.5" x14ac:dyDescent="0.25">
      <c r="A55" s="124">
        <v>45</v>
      </c>
      <c r="B55" s="281"/>
      <c r="C55" s="282" t="s">
        <v>284</v>
      </c>
      <c r="D55" s="283"/>
      <c r="E55" s="283">
        <v>1</v>
      </c>
      <c r="F55" s="283"/>
      <c r="G55" s="284"/>
      <c r="H55" s="285">
        <v>740000000</v>
      </c>
      <c r="I55" s="285">
        <v>739886000</v>
      </c>
      <c r="J55" s="357">
        <v>614528000</v>
      </c>
      <c r="K55" s="286" t="s">
        <v>300</v>
      </c>
      <c r="L55" s="286" t="s">
        <v>320</v>
      </c>
      <c r="M55" s="291">
        <f>H55-J55</f>
        <v>125472000</v>
      </c>
      <c r="N55" s="288">
        <v>1</v>
      </c>
      <c r="O55" s="288"/>
      <c r="P55" s="288"/>
      <c r="Q55" s="288"/>
      <c r="R55" s="289">
        <v>1</v>
      </c>
      <c r="S55" s="403" t="s">
        <v>119</v>
      </c>
    </row>
    <row r="56" spans="1:20" s="1" customFormat="1" ht="94.5" x14ac:dyDescent="0.25">
      <c r="A56" s="135">
        <v>46</v>
      </c>
      <c r="B56" s="281"/>
      <c r="C56" s="282" t="s">
        <v>292</v>
      </c>
      <c r="D56" s="283"/>
      <c r="E56" s="283">
        <v>1</v>
      </c>
      <c r="F56" s="283"/>
      <c r="G56" s="284"/>
      <c r="H56" s="285">
        <v>450000000</v>
      </c>
      <c r="I56" s="285">
        <v>450000000</v>
      </c>
      <c r="J56" s="357">
        <v>402238000</v>
      </c>
      <c r="K56" s="286" t="s">
        <v>271</v>
      </c>
      <c r="L56" s="286" t="s">
        <v>272</v>
      </c>
      <c r="M56" s="291">
        <f>H56-J56</f>
        <v>47762000</v>
      </c>
      <c r="N56" s="288">
        <v>1</v>
      </c>
      <c r="O56" s="288"/>
      <c r="P56" s="288"/>
      <c r="Q56" s="288"/>
      <c r="R56" s="289">
        <v>1</v>
      </c>
      <c r="S56" s="289" t="s">
        <v>72</v>
      </c>
    </row>
    <row r="57" spans="1:20" s="1" customFormat="1" ht="94.5" x14ac:dyDescent="0.25">
      <c r="A57" s="124">
        <v>47</v>
      </c>
      <c r="B57" s="358"/>
      <c r="C57" s="282" t="s">
        <v>293</v>
      </c>
      <c r="D57" s="283"/>
      <c r="E57" s="283">
        <v>1</v>
      </c>
      <c r="F57" s="283"/>
      <c r="G57" s="284"/>
      <c r="H57" s="285">
        <v>420000000</v>
      </c>
      <c r="I57" s="285">
        <v>420000000</v>
      </c>
      <c r="J57" s="357">
        <v>314981000</v>
      </c>
      <c r="K57" s="286" t="s">
        <v>330</v>
      </c>
      <c r="L57" s="286" t="s">
        <v>331</v>
      </c>
      <c r="M57" s="291">
        <f t="shared" ref="M57:M58" si="1">H57-J57</f>
        <v>105019000</v>
      </c>
      <c r="N57" s="288">
        <v>1</v>
      </c>
      <c r="O57" s="288"/>
      <c r="P57" s="288"/>
      <c r="Q57" s="288"/>
      <c r="R57" s="289">
        <v>1</v>
      </c>
      <c r="S57" s="289" t="s">
        <v>72</v>
      </c>
    </row>
    <row r="58" spans="1:20" s="1" customFormat="1" ht="63" x14ac:dyDescent="0.25">
      <c r="A58" s="135">
        <v>48</v>
      </c>
      <c r="B58" s="281"/>
      <c r="C58" s="282" t="s">
        <v>294</v>
      </c>
      <c r="D58" s="283"/>
      <c r="E58" s="283">
        <v>1</v>
      </c>
      <c r="F58" s="283"/>
      <c r="G58" s="284"/>
      <c r="H58" s="285">
        <v>740000000</v>
      </c>
      <c r="I58" s="285">
        <v>739830000</v>
      </c>
      <c r="J58" s="357">
        <v>453969000</v>
      </c>
      <c r="K58" s="286" t="s">
        <v>335</v>
      </c>
      <c r="L58" s="286" t="s">
        <v>336</v>
      </c>
      <c r="M58" s="291">
        <f t="shared" si="1"/>
        <v>286031000</v>
      </c>
      <c r="N58" s="288">
        <v>1</v>
      </c>
      <c r="O58" s="288"/>
      <c r="P58" s="288"/>
      <c r="Q58" s="288"/>
      <c r="R58" s="289">
        <v>1</v>
      </c>
      <c r="S58" s="289" t="s">
        <v>72</v>
      </c>
    </row>
    <row r="59" spans="1:20" s="1" customFormat="1" ht="47.25" x14ac:dyDescent="0.25">
      <c r="A59" s="135">
        <v>49</v>
      </c>
      <c r="B59" s="281"/>
      <c r="C59" s="282" t="s">
        <v>323</v>
      </c>
      <c r="D59" s="283"/>
      <c r="E59" s="283">
        <v>1</v>
      </c>
      <c r="F59" s="283"/>
      <c r="G59" s="284"/>
      <c r="H59" s="285">
        <v>1000000000</v>
      </c>
      <c r="I59" s="285">
        <v>999800000</v>
      </c>
      <c r="J59" s="286"/>
      <c r="K59" s="286"/>
      <c r="L59" s="286"/>
      <c r="M59" s="291"/>
      <c r="N59" s="288">
        <v>1</v>
      </c>
      <c r="O59" s="288"/>
      <c r="P59" s="288"/>
      <c r="Q59" s="288">
        <v>1</v>
      </c>
      <c r="R59" s="289"/>
      <c r="S59" s="289" t="s">
        <v>134</v>
      </c>
      <c r="T59" s="1">
        <v>2</v>
      </c>
    </row>
    <row r="60" spans="1:20" s="1" customFormat="1" ht="31.5" x14ac:dyDescent="0.25">
      <c r="A60" s="135">
        <v>50</v>
      </c>
      <c r="B60" s="281"/>
      <c r="C60" s="282" t="s">
        <v>334</v>
      </c>
      <c r="D60" s="283"/>
      <c r="E60" s="283">
        <v>1</v>
      </c>
      <c r="F60" s="283"/>
      <c r="G60" s="284"/>
      <c r="H60" s="285">
        <v>1500000000</v>
      </c>
      <c r="I60" s="285">
        <v>1499000000</v>
      </c>
      <c r="J60" s="286"/>
      <c r="K60" s="286"/>
      <c r="L60" s="286"/>
      <c r="M60" s="291"/>
      <c r="N60" s="288">
        <v>1</v>
      </c>
      <c r="O60" s="288"/>
      <c r="P60" s="288"/>
      <c r="Q60" s="288">
        <v>1</v>
      </c>
      <c r="R60" s="289"/>
      <c r="S60" s="289" t="s">
        <v>155</v>
      </c>
    </row>
    <row r="61" spans="1:20" s="1" customFormat="1" ht="47.25" x14ac:dyDescent="0.25">
      <c r="A61" s="135">
        <v>51</v>
      </c>
      <c r="B61" s="281"/>
      <c r="C61" s="282" t="s">
        <v>354</v>
      </c>
      <c r="D61" s="283"/>
      <c r="E61" s="283"/>
      <c r="F61" s="283">
        <v>1</v>
      </c>
      <c r="G61" s="284"/>
      <c r="H61" s="285">
        <v>800000000</v>
      </c>
      <c r="I61" s="285">
        <v>800000000</v>
      </c>
      <c r="J61" s="286"/>
      <c r="K61" s="286"/>
      <c r="L61" s="286"/>
      <c r="M61" s="291"/>
      <c r="N61" s="288">
        <v>1</v>
      </c>
      <c r="O61" s="288"/>
      <c r="P61" s="288"/>
      <c r="Q61" s="288">
        <v>1</v>
      </c>
      <c r="R61" s="289"/>
      <c r="S61" s="289" t="s">
        <v>50</v>
      </c>
    </row>
    <row r="62" spans="1:20" s="1" customFormat="1" ht="47.25" x14ac:dyDescent="0.25">
      <c r="A62" s="135">
        <v>52</v>
      </c>
      <c r="B62" s="281"/>
      <c r="C62" s="282" t="s">
        <v>370</v>
      </c>
      <c r="D62" s="283"/>
      <c r="E62" s="283">
        <v>1</v>
      </c>
      <c r="F62" s="283"/>
      <c r="G62" s="284"/>
      <c r="H62" s="285">
        <v>1500000000</v>
      </c>
      <c r="I62" s="285">
        <v>1499900000</v>
      </c>
      <c r="J62" s="286"/>
      <c r="K62" s="286"/>
      <c r="L62" s="286"/>
      <c r="M62" s="291"/>
      <c r="N62" s="288">
        <v>1</v>
      </c>
      <c r="O62" s="288"/>
      <c r="P62" s="288"/>
      <c r="Q62" s="288">
        <v>1</v>
      </c>
      <c r="R62" s="289"/>
      <c r="S62" s="289" t="s">
        <v>36</v>
      </c>
    </row>
    <row r="63" spans="1:20" s="1" customFormat="1" ht="15.75" x14ac:dyDescent="0.25">
      <c r="A63" s="135">
        <v>53</v>
      </c>
      <c r="B63" s="281"/>
      <c r="C63" s="282"/>
      <c r="D63" s="283"/>
      <c r="E63" s="283"/>
      <c r="F63" s="283"/>
      <c r="G63" s="284"/>
      <c r="H63" s="285"/>
      <c r="I63" s="285"/>
      <c r="J63" s="286"/>
      <c r="K63" s="286"/>
      <c r="L63" s="286"/>
      <c r="M63" s="291"/>
      <c r="N63" s="288"/>
      <c r="O63" s="288"/>
      <c r="P63" s="288"/>
      <c r="Q63" s="288"/>
      <c r="R63" s="289"/>
      <c r="S63" s="289"/>
    </row>
    <row r="64" spans="1:20" s="1" customFormat="1" ht="15.75" x14ac:dyDescent="0.25">
      <c r="A64" s="135"/>
      <c r="B64" s="221"/>
      <c r="C64" s="136"/>
      <c r="D64" s="137"/>
      <c r="E64" s="137"/>
      <c r="F64" s="137"/>
      <c r="G64" s="143"/>
      <c r="H64" s="145"/>
      <c r="I64" s="145"/>
      <c r="J64" s="216"/>
      <c r="K64" s="216"/>
      <c r="L64" s="216"/>
      <c r="M64" s="154"/>
      <c r="N64" s="154"/>
      <c r="O64" s="154"/>
      <c r="P64" s="154"/>
      <c r="Q64" s="154"/>
      <c r="R64" s="138"/>
      <c r="S64" s="138"/>
    </row>
    <row r="65" spans="1:20" s="1" customFormat="1" ht="15.75" x14ac:dyDescent="0.25">
      <c r="A65" s="155"/>
      <c r="B65" s="512" t="s">
        <v>20</v>
      </c>
      <c r="C65" s="513"/>
      <c r="D65" s="155">
        <f t="shared" ref="D65:S65" si="2">SUM(D11:D64)</f>
        <v>0</v>
      </c>
      <c r="E65" s="155">
        <f>SUM(E11:E64)</f>
        <v>43</v>
      </c>
      <c r="F65" s="155">
        <f>SUM(F11:F64)</f>
        <v>9</v>
      </c>
      <c r="G65" s="155">
        <f t="shared" si="2"/>
        <v>0</v>
      </c>
      <c r="H65" s="250">
        <f>SUM(H11:H64)</f>
        <v>150590000000</v>
      </c>
      <c r="I65" s="250">
        <f t="shared" si="2"/>
        <v>150320260000</v>
      </c>
      <c r="J65" s="250">
        <f t="shared" si="2"/>
        <v>134332850000</v>
      </c>
      <c r="K65" s="155">
        <f t="shared" si="2"/>
        <v>0</v>
      </c>
      <c r="L65" s="155">
        <f t="shared" si="2"/>
        <v>0</v>
      </c>
      <c r="M65" s="250">
        <f t="shared" si="2"/>
        <v>9736150000</v>
      </c>
      <c r="N65" s="314">
        <f t="shared" si="2"/>
        <v>46</v>
      </c>
      <c r="O65" s="155">
        <f t="shared" si="2"/>
        <v>0</v>
      </c>
      <c r="P65" s="155">
        <f t="shared" si="2"/>
        <v>6</v>
      </c>
      <c r="Q65" s="155">
        <f t="shared" si="2"/>
        <v>6</v>
      </c>
      <c r="R65" s="155">
        <f t="shared" si="2"/>
        <v>46</v>
      </c>
      <c r="S65" s="155">
        <f t="shared" si="2"/>
        <v>0</v>
      </c>
    </row>
    <row r="66" spans="1:20" s="1" customFormat="1" ht="15.75" x14ac:dyDescent="0.25">
      <c r="A66" s="252" t="s">
        <v>100</v>
      </c>
      <c r="B66" s="514" t="s">
        <v>68</v>
      </c>
      <c r="C66" s="515"/>
      <c r="D66" s="143"/>
      <c r="E66" s="143"/>
      <c r="F66" s="143"/>
      <c r="G66" s="143"/>
      <c r="H66" s="139"/>
      <c r="I66" s="139"/>
      <c r="J66" s="239"/>
      <c r="K66" s="240"/>
      <c r="L66" s="240"/>
      <c r="M66" s="241"/>
      <c r="N66" s="239"/>
      <c r="O66" s="239"/>
      <c r="P66" s="239"/>
      <c r="Q66" s="242"/>
      <c r="R66" s="240"/>
      <c r="S66" s="240"/>
    </row>
    <row r="67" spans="1:20" s="1" customFormat="1" ht="110.25" x14ac:dyDescent="0.25">
      <c r="A67" s="124">
        <v>1</v>
      </c>
      <c r="B67" s="162"/>
      <c r="C67" s="163" t="s">
        <v>69</v>
      </c>
      <c r="D67" s="134">
        <v>1</v>
      </c>
      <c r="E67" s="134"/>
      <c r="F67" s="134"/>
      <c r="G67" s="134"/>
      <c r="H67" s="164">
        <v>563682000</v>
      </c>
      <c r="I67" s="164">
        <v>560862500</v>
      </c>
      <c r="J67" s="165">
        <v>535370000</v>
      </c>
      <c r="K67" s="152" t="s">
        <v>93</v>
      </c>
      <c r="L67" s="152" t="s">
        <v>107</v>
      </c>
      <c r="M67" s="153">
        <f>H67-J67</f>
        <v>28312000</v>
      </c>
      <c r="N67" s="153">
        <v>1</v>
      </c>
      <c r="O67" s="154"/>
      <c r="P67" s="153"/>
      <c r="Q67" s="153"/>
      <c r="R67" s="127">
        <v>1</v>
      </c>
      <c r="S67" s="254" t="s">
        <v>119</v>
      </c>
    </row>
    <row r="68" spans="1:20" s="1" customFormat="1" ht="47.25" x14ac:dyDescent="0.25">
      <c r="A68" s="135">
        <v>2</v>
      </c>
      <c r="B68" s="162"/>
      <c r="C68" s="243" t="s">
        <v>103</v>
      </c>
      <c r="D68" s="142"/>
      <c r="E68" s="142"/>
      <c r="F68" s="142">
        <v>1</v>
      </c>
      <c r="G68" s="142"/>
      <c r="H68" s="244">
        <v>300000000</v>
      </c>
      <c r="I68" s="244">
        <v>299900000</v>
      </c>
      <c r="J68" s="172">
        <v>295900000</v>
      </c>
      <c r="K68" s="216" t="s">
        <v>321</v>
      </c>
      <c r="L68" s="216" t="s">
        <v>322</v>
      </c>
      <c r="M68" s="153">
        <f>H68-J68</f>
        <v>4100000</v>
      </c>
      <c r="N68" s="154">
        <v>1</v>
      </c>
      <c r="O68" s="154"/>
      <c r="P68" s="154"/>
      <c r="Q68" s="154"/>
      <c r="R68" s="138">
        <v>1</v>
      </c>
      <c r="S68" s="138" t="s">
        <v>340</v>
      </c>
      <c r="T68" s="305"/>
    </row>
    <row r="69" spans="1:20" s="1" customFormat="1" ht="15.75" x14ac:dyDescent="0.25">
      <c r="A69" s="124"/>
      <c r="B69" s="162"/>
      <c r="C69" s="163"/>
      <c r="D69" s="134"/>
      <c r="E69" s="134"/>
      <c r="F69" s="134"/>
      <c r="G69" s="134"/>
      <c r="H69" s="164"/>
      <c r="I69" s="164"/>
      <c r="J69" s="165"/>
      <c r="K69" s="166"/>
      <c r="L69" s="166"/>
      <c r="M69" s="153"/>
      <c r="N69" s="153"/>
      <c r="O69" s="154"/>
      <c r="P69" s="153"/>
      <c r="Q69" s="153"/>
      <c r="R69" s="127"/>
      <c r="S69" s="127"/>
    </row>
    <row r="70" spans="1:20" s="1" customFormat="1" ht="15.75" x14ac:dyDescent="0.25">
      <c r="A70" s="155"/>
      <c r="B70" s="512" t="s">
        <v>20</v>
      </c>
      <c r="C70" s="513"/>
      <c r="D70" s="155">
        <f>SUM(D67:D69)</f>
        <v>1</v>
      </c>
      <c r="E70" s="155">
        <f t="shared" ref="E70:N70" si="3">SUM(E67:E69)</f>
        <v>0</v>
      </c>
      <c r="F70" s="155">
        <f t="shared" si="3"/>
        <v>1</v>
      </c>
      <c r="G70" s="155">
        <f t="shared" si="3"/>
        <v>0</v>
      </c>
      <c r="H70" s="157">
        <f>SUM(H67:H69)</f>
        <v>863682000</v>
      </c>
      <c r="I70" s="157">
        <f t="shared" si="3"/>
        <v>860762500</v>
      </c>
      <c r="J70" s="157">
        <f t="shared" si="3"/>
        <v>831270000</v>
      </c>
      <c r="K70" s="158">
        <f t="shared" si="3"/>
        <v>0</v>
      </c>
      <c r="L70" s="158">
        <f t="shared" si="3"/>
        <v>0</v>
      </c>
      <c r="M70" s="299">
        <f t="shared" si="3"/>
        <v>32412000</v>
      </c>
      <c r="N70" s="161">
        <f t="shared" si="3"/>
        <v>2</v>
      </c>
      <c r="O70" s="167"/>
      <c r="P70" s="161">
        <f>SUM(P67:P69)</f>
        <v>0</v>
      </c>
      <c r="Q70" s="161">
        <f>SUM(Q67:Q69)</f>
        <v>0</v>
      </c>
      <c r="R70" s="158">
        <f>SUM(R67:R69)</f>
        <v>2</v>
      </c>
      <c r="S70" s="158">
        <f>SUM(S67:S69)</f>
        <v>0</v>
      </c>
    </row>
    <row r="71" spans="1:20" s="66" customFormat="1" ht="15.75" x14ac:dyDescent="0.25">
      <c r="A71" s="252" t="s">
        <v>101</v>
      </c>
      <c r="B71" s="514" t="s">
        <v>95</v>
      </c>
      <c r="C71" s="515"/>
      <c r="D71" s="143"/>
      <c r="E71" s="143"/>
      <c r="F71" s="143"/>
      <c r="G71" s="143"/>
      <c r="H71" s="239"/>
      <c r="I71" s="239"/>
      <c r="J71" s="239"/>
      <c r="K71" s="240"/>
      <c r="L71" s="240"/>
      <c r="M71" s="239"/>
      <c r="N71" s="240"/>
      <c r="O71" s="240"/>
      <c r="P71" s="240"/>
      <c r="Q71" s="242"/>
      <c r="R71" s="240"/>
      <c r="S71" s="240"/>
    </row>
    <row r="72" spans="1:20" ht="63" x14ac:dyDescent="0.25">
      <c r="A72" s="135">
        <v>1</v>
      </c>
      <c r="B72" s="168"/>
      <c r="C72" s="162" t="s">
        <v>96</v>
      </c>
      <c r="D72" s="142">
        <v>1</v>
      </c>
      <c r="E72" s="142"/>
      <c r="F72" s="142"/>
      <c r="G72" s="169"/>
      <c r="H72" s="255">
        <v>300000000</v>
      </c>
      <c r="I72" s="224">
        <v>299700000</v>
      </c>
      <c r="J72" s="225">
        <v>267000000</v>
      </c>
      <c r="K72" s="224" t="s">
        <v>125</v>
      </c>
      <c r="L72" s="259" t="s">
        <v>126</v>
      </c>
      <c r="M72" s="268">
        <f>H72-J72</f>
        <v>33000000</v>
      </c>
      <c r="N72" s="226">
        <v>1</v>
      </c>
      <c r="O72" s="226"/>
      <c r="P72" s="226"/>
      <c r="Q72" s="226"/>
      <c r="R72" s="227">
        <v>1</v>
      </c>
      <c r="S72" s="296" t="s">
        <v>119</v>
      </c>
      <c r="T72" s="2"/>
    </row>
    <row r="73" spans="1:20" ht="78.75" x14ac:dyDescent="0.25">
      <c r="A73" s="135">
        <v>2</v>
      </c>
      <c r="B73" s="168"/>
      <c r="C73" s="162" t="s">
        <v>120</v>
      </c>
      <c r="D73" s="142">
        <v>1</v>
      </c>
      <c r="E73" s="142"/>
      <c r="F73" s="142"/>
      <c r="G73" s="169"/>
      <c r="H73" s="255">
        <v>225000000</v>
      </c>
      <c r="I73" s="224">
        <v>225000000</v>
      </c>
      <c r="J73" s="225">
        <v>223110000</v>
      </c>
      <c r="K73" s="313" t="s">
        <v>212</v>
      </c>
      <c r="L73" s="259" t="s">
        <v>213</v>
      </c>
      <c r="M73" s="268">
        <f>H73-J73</f>
        <v>1890000</v>
      </c>
      <c r="N73" s="226">
        <v>1</v>
      </c>
      <c r="O73" s="226"/>
      <c r="P73" s="226"/>
      <c r="Q73" s="226"/>
      <c r="R73" s="227">
        <v>1</v>
      </c>
      <c r="S73" s="296" t="s">
        <v>119</v>
      </c>
      <c r="T73" s="2"/>
    </row>
    <row r="74" spans="1:20" ht="110.25" x14ac:dyDescent="0.25">
      <c r="A74" s="135">
        <v>3</v>
      </c>
      <c r="B74" s="168"/>
      <c r="C74" s="162" t="s">
        <v>231</v>
      </c>
      <c r="D74" s="142">
        <v>1</v>
      </c>
      <c r="E74" s="142"/>
      <c r="F74" s="142"/>
      <c r="G74" s="169"/>
      <c r="H74" s="255">
        <v>518000000</v>
      </c>
      <c r="I74" s="224">
        <v>518000000</v>
      </c>
      <c r="J74" s="225">
        <v>441780000</v>
      </c>
      <c r="K74" s="313" t="s">
        <v>282</v>
      </c>
      <c r="L74" s="259" t="s">
        <v>283</v>
      </c>
      <c r="M74" s="268">
        <f>H74-J74</f>
        <v>76220000</v>
      </c>
      <c r="N74" s="226">
        <v>1</v>
      </c>
      <c r="O74" s="226"/>
      <c r="P74" s="226"/>
      <c r="Q74" s="226"/>
      <c r="R74" s="227">
        <v>1</v>
      </c>
      <c r="S74" s="296" t="s">
        <v>119</v>
      </c>
      <c r="T74" s="2"/>
    </row>
    <row r="75" spans="1:20" ht="126" x14ac:dyDescent="0.25">
      <c r="A75" s="135">
        <v>4</v>
      </c>
      <c r="B75" s="168"/>
      <c r="C75" s="162" t="s">
        <v>318</v>
      </c>
      <c r="D75" s="142"/>
      <c r="E75" s="142">
        <v>1</v>
      </c>
      <c r="F75" s="142"/>
      <c r="G75" s="169"/>
      <c r="H75" s="255">
        <v>250000000</v>
      </c>
      <c r="I75" s="224">
        <v>250000000</v>
      </c>
      <c r="J75" s="225">
        <v>195900000</v>
      </c>
      <c r="K75" s="313" t="s">
        <v>358</v>
      </c>
      <c r="L75" s="259" t="s">
        <v>359</v>
      </c>
      <c r="M75" s="268">
        <f>H75-J75</f>
        <v>54100000</v>
      </c>
      <c r="N75" s="226">
        <v>1</v>
      </c>
      <c r="O75" s="226"/>
      <c r="P75" s="226"/>
      <c r="Q75" s="226"/>
      <c r="R75" s="227">
        <v>1</v>
      </c>
      <c r="S75" s="230" t="s">
        <v>72</v>
      </c>
      <c r="T75" s="2"/>
    </row>
    <row r="76" spans="1:20" ht="31.5" x14ac:dyDescent="0.25">
      <c r="A76" s="135">
        <v>5</v>
      </c>
      <c r="B76" s="168"/>
      <c r="C76" s="162" t="s">
        <v>355</v>
      </c>
      <c r="D76" s="142"/>
      <c r="E76" s="142">
        <v>1</v>
      </c>
      <c r="F76" s="142"/>
      <c r="G76" s="169"/>
      <c r="H76" s="255">
        <v>320000000</v>
      </c>
      <c r="I76" s="224">
        <v>318650000</v>
      </c>
      <c r="J76" s="225"/>
      <c r="K76" s="313"/>
      <c r="L76" s="259"/>
      <c r="M76" s="268"/>
      <c r="N76" s="226">
        <v>1</v>
      </c>
      <c r="O76" s="226"/>
      <c r="P76" s="226"/>
      <c r="Q76" s="226">
        <v>1</v>
      </c>
      <c r="R76" s="227"/>
      <c r="S76" s="230" t="s">
        <v>49</v>
      </c>
      <c r="T76" s="2"/>
    </row>
    <row r="77" spans="1:20" ht="15.75" x14ac:dyDescent="0.25">
      <c r="A77" s="135"/>
      <c r="B77" s="168"/>
      <c r="C77" s="162"/>
      <c r="D77" s="142"/>
      <c r="E77" s="142"/>
      <c r="F77" s="142"/>
      <c r="G77" s="169"/>
      <c r="H77" s="170"/>
      <c r="I77" s="171"/>
      <c r="J77" s="172"/>
      <c r="K77" s="171"/>
      <c r="L77" s="173"/>
      <c r="M77" s="173"/>
      <c r="N77" s="173"/>
      <c r="O77" s="173"/>
      <c r="P77" s="173"/>
      <c r="Q77" s="173"/>
      <c r="R77" s="135"/>
      <c r="S77" s="143"/>
      <c r="T77" s="2"/>
    </row>
    <row r="78" spans="1:20" ht="15.75" x14ac:dyDescent="0.25">
      <c r="A78" s="222"/>
      <c r="B78" s="512" t="s">
        <v>20</v>
      </c>
      <c r="C78" s="513"/>
      <c r="D78" s="228">
        <f>SUM(D72:D77)</f>
        <v>3</v>
      </c>
      <c r="E78" s="228">
        <f>SUM(E72:E77)</f>
        <v>2</v>
      </c>
      <c r="F78" s="228">
        <f t="shared" ref="F78:S78" si="4">SUM(F72:F77)</f>
        <v>0</v>
      </c>
      <c r="G78" s="228">
        <f t="shared" si="4"/>
        <v>0</v>
      </c>
      <c r="H78" s="229">
        <f>SUM(H72:H77)</f>
        <v>1613000000</v>
      </c>
      <c r="I78" s="229">
        <f t="shared" si="4"/>
        <v>1611350000</v>
      </c>
      <c r="J78" s="229">
        <f t="shared" si="4"/>
        <v>1127790000</v>
      </c>
      <c r="K78" s="228">
        <f t="shared" si="4"/>
        <v>0</v>
      </c>
      <c r="L78" s="228">
        <f t="shared" si="4"/>
        <v>0</v>
      </c>
      <c r="M78" s="298">
        <f t="shared" si="4"/>
        <v>165210000</v>
      </c>
      <c r="N78" s="228">
        <f t="shared" si="4"/>
        <v>5</v>
      </c>
      <c r="O78" s="228">
        <f t="shared" si="4"/>
        <v>0</v>
      </c>
      <c r="P78" s="228">
        <f t="shared" si="4"/>
        <v>0</v>
      </c>
      <c r="Q78" s="228">
        <f t="shared" si="4"/>
        <v>1</v>
      </c>
      <c r="R78" s="228">
        <f t="shared" si="4"/>
        <v>4</v>
      </c>
      <c r="S78" s="228">
        <f t="shared" si="4"/>
        <v>0</v>
      </c>
      <c r="T78" s="2"/>
    </row>
    <row r="79" spans="1:20" ht="15.75" x14ac:dyDescent="0.25">
      <c r="A79" s="253" t="s">
        <v>108</v>
      </c>
      <c r="B79" s="518" t="s">
        <v>109</v>
      </c>
      <c r="C79" s="519"/>
      <c r="D79" s="245"/>
      <c r="E79" s="245"/>
      <c r="F79" s="245"/>
      <c r="G79" s="246"/>
      <c r="H79" s="171"/>
      <c r="I79" s="171"/>
      <c r="J79" s="172"/>
      <c r="K79" s="171"/>
      <c r="L79" s="173"/>
      <c r="M79" s="173"/>
      <c r="N79" s="173"/>
      <c r="O79" s="173"/>
      <c r="P79" s="173"/>
      <c r="Q79" s="173"/>
      <c r="R79" s="135"/>
      <c r="S79" s="143"/>
      <c r="T79" s="2"/>
    </row>
    <row r="80" spans="1:20" ht="78.75" x14ac:dyDescent="0.25">
      <c r="A80" s="135">
        <v>1</v>
      </c>
      <c r="B80" s="223"/>
      <c r="C80" s="216" t="s">
        <v>110</v>
      </c>
      <c r="D80" s="245"/>
      <c r="E80" s="245"/>
      <c r="F80" s="245"/>
      <c r="G80" s="246">
        <v>1</v>
      </c>
      <c r="H80" s="171">
        <v>460000000</v>
      </c>
      <c r="I80" s="171">
        <v>305910000</v>
      </c>
      <c r="J80" s="172">
        <v>301118000</v>
      </c>
      <c r="K80" s="294" t="s">
        <v>161</v>
      </c>
      <c r="L80" s="295" t="s">
        <v>162</v>
      </c>
      <c r="M80" s="173">
        <f>H80-J80</f>
        <v>158882000</v>
      </c>
      <c r="N80" s="173">
        <v>1</v>
      </c>
      <c r="O80" s="173"/>
      <c r="P80" s="173"/>
      <c r="Q80" s="173"/>
      <c r="R80" s="135">
        <v>1</v>
      </c>
      <c r="S80" s="258" t="s">
        <v>119</v>
      </c>
      <c r="T80" s="2"/>
    </row>
    <row r="81" spans="1:20" ht="47.25" x14ac:dyDescent="0.25">
      <c r="A81" s="135">
        <v>2</v>
      </c>
      <c r="B81" s="223"/>
      <c r="C81" s="216" t="s">
        <v>131</v>
      </c>
      <c r="D81" s="245">
        <v>1</v>
      </c>
      <c r="E81" s="245"/>
      <c r="F81" s="245"/>
      <c r="G81" s="246"/>
      <c r="H81" s="171">
        <v>1050000000</v>
      </c>
      <c r="I81" s="171">
        <v>1039000000</v>
      </c>
      <c r="J81" s="172">
        <v>1016400000</v>
      </c>
      <c r="K81" s="294" t="s">
        <v>186</v>
      </c>
      <c r="L81" s="307" t="s">
        <v>187</v>
      </c>
      <c r="M81" s="173">
        <f>H81-J81</f>
        <v>33600000</v>
      </c>
      <c r="N81" s="173">
        <v>1</v>
      </c>
      <c r="O81" s="173"/>
      <c r="P81" s="173"/>
      <c r="Q81" s="173"/>
      <c r="R81" s="135">
        <v>1</v>
      </c>
      <c r="S81" s="258" t="s">
        <v>119</v>
      </c>
      <c r="T81" s="2"/>
    </row>
    <row r="82" spans="1:20" ht="47.25" x14ac:dyDescent="0.25">
      <c r="A82" s="135">
        <v>3</v>
      </c>
      <c r="B82" s="223"/>
      <c r="C82" s="216" t="s">
        <v>371</v>
      </c>
      <c r="D82" s="245">
        <v>1</v>
      </c>
      <c r="E82" s="245"/>
      <c r="F82" s="245"/>
      <c r="G82" s="246"/>
      <c r="H82" s="171">
        <v>2000000000</v>
      </c>
      <c r="I82" s="171">
        <v>1925000000</v>
      </c>
      <c r="J82" s="172"/>
      <c r="K82" s="294"/>
      <c r="L82" s="307"/>
      <c r="M82" s="173"/>
      <c r="N82" s="173">
        <v>1</v>
      </c>
      <c r="O82" s="173"/>
      <c r="P82" s="173"/>
      <c r="Q82" s="173">
        <v>1</v>
      </c>
      <c r="R82" s="135"/>
      <c r="S82" s="138" t="s">
        <v>36</v>
      </c>
      <c r="T82" s="2"/>
    </row>
    <row r="83" spans="1:20" ht="15.75" x14ac:dyDescent="0.25">
      <c r="A83" s="222"/>
      <c r="B83" s="247"/>
      <c r="C83" s="248"/>
      <c r="D83" s="249">
        <f t="shared" ref="D83:R83" si="5">SUM(D80:D82)</f>
        <v>2</v>
      </c>
      <c r="E83" s="249">
        <f t="shared" si="5"/>
        <v>0</v>
      </c>
      <c r="F83" s="249">
        <f t="shared" si="5"/>
        <v>0</v>
      </c>
      <c r="G83" s="249">
        <f t="shared" si="5"/>
        <v>1</v>
      </c>
      <c r="H83" s="251">
        <f>SUM(H80:H82)</f>
        <v>3510000000</v>
      </c>
      <c r="I83" s="251">
        <f t="shared" si="5"/>
        <v>3269910000</v>
      </c>
      <c r="J83" s="251">
        <f t="shared" si="5"/>
        <v>1317518000</v>
      </c>
      <c r="K83" s="249">
        <f t="shared" si="5"/>
        <v>0</v>
      </c>
      <c r="L83" s="249">
        <f t="shared" si="5"/>
        <v>0</v>
      </c>
      <c r="M83" s="297">
        <f t="shared" si="5"/>
        <v>192482000</v>
      </c>
      <c r="N83" s="249">
        <f t="shared" si="5"/>
        <v>3</v>
      </c>
      <c r="O83" s="249">
        <f t="shared" si="5"/>
        <v>0</v>
      </c>
      <c r="P83" s="249">
        <f t="shared" si="5"/>
        <v>0</v>
      </c>
      <c r="Q83" s="249">
        <f t="shared" si="5"/>
        <v>1</v>
      </c>
      <c r="R83" s="249">
        <f t="shared" si="5"/>
        <v>2</v>
      </c>
      <c r="S83" s="222"/>
      <c r="T83" s="2"/>
    </row>
    <row r="84" spans="1:20" ht="15.75" x14ac:dyDescent="0.25">
      <c r="A84" s="253" t="s">
        <v>136</v>
      </c>
      <c r="B84" s="518" t="s">
        <v>135</v>
      </c>
      <c r="C84" s="519"/>
      <c r="D84" s="245"/>
      <c r="E84" s="245"/>
      <c r="F84" s="245"/>
      <c r="G84" s="246"/>
      <c r="H84" s="171"/>
      <c r="I84" s="171"/>
      <c r="J84" s="172"/>
      <c r="K84" s="171"/>
      <c r="L84" s="173"/>
      <c r="M84" s="173"/>
      <c r="N84" s="173"/>
      <c r="O84" s="173"/>
      <c r="P84" s="173"/>
      <c r="Q84" s="173"/>
      <c r="R84" s="135"/>
      <c r="S84" s="143"/>
      <c r="T84" s="2"/>
    </row>
    <row r="85" spans="1:20" ht="78.75" x14ac:dyDescent="0.25">
      <c r="A85" s="135">
        <v>1</v>
      </c>
      <c r="B85" s="223"/>
      <c r="C85" s="216" t="s">
        <v>137</v>
      </c>
      <c r="D85" s="245"/>
      <c r="E85" s="245"/>
      <c r="F85" s="245">
        <v>1</v>
      </c>
      <c r="G85" s="246"/>
      <c r="H85" s="171">
        <v>130640000</v>
      </c>
      <c r="I85" s="171">
        <v>100110000</v>
      </c>
      <c r="J85" s="172">
        <v>99822000</v>
      </c>
      <c r="K85" s="294" t="s">
        <v>169</v>
      </c>
      <c r="L85" s="295" t="s">
        <v>170</v>
      </c>
      <c r="M85" s="173">
        <f>H85-J85</f>
        <v>30818000</v>
      </c>
      <c r="N85" s="173">
        <v>1</v>
      </c>
      <c r="O85" s="173"/>
      <c r="P85" s="173"/>
      <c r="Q85" s="173"/>
      <c r="R85" s="135">
        <v>1</v>
      </c>
      <c r="S85" s="258" t="s">
        <v>119</v>
      </c>
      <c r="T85" s="2"/>
    </row>
    <row r="86" spans="1:20" ht="63" x14ac:dyDescent="0.25">
      <c r="A86" s="135">
        <v>2</v>
      </c>
      <c r="B86" s="223"/>
      <c r="C86" s="216" t="s">
        <v>138</v>
      </c>
      <c r="D86" s="245"/>
      <c r="E86" s="245">
        <v>1</v>
      </c>
      <c r="F86" s="245"/>
      <c r="G86" s="246"/>
      <c r="H86" s="171">
        <v>4000000000</v>
      </c>
      <c r="I86" s="171">
        <v>3939800000</v>
      </c>
      <c r="J86" s="172">
        <v>3561656000</v>
      </c>
      <c r="K86" s="294" t="s">
        <v>209</v>
      </c>
      <c r="L86" s="295" t="s">
        <v>210</v>
      </c>
      <c r="M86" s="173">
        <f>H86-J86</f>
        <v>438344000</v>
      </c>
      <c r="N86" s="173">
        <v>1</v>
      </c>
      <c r="O86" s="173"/>
      <c r="P86" s="173"/>
      <c r="Q86" s="173"/>
      <c r="R86" s="135">
        <v>1</v>
      </c>
      <c r="S86" s="258" t="s">
        <v>119</v>
      </c>
      <c r="T86" s="2"/>
    </row>
    <row r="87" spans="1:20" ht="78.75" x14ac:dyDescent="0.25">
      <c r="A87" s="135">
        <v>3</v>
      </c>
      <c r="B87" s="223"/>
      <c r="C87" s="216" t="s">
        <v>179</v>
      </c>
      <c r="D87" s="245"/>
      <c r="E87" s="245">
        <v>1</v>
      </c>
      <c r="F87" s="245"/>
      <c r="G87" s="246"/>
      <c r="H87" s="171">
        <v>1610000000</v>
      </c>
      <c r="I87" s="171">
        <v>1610000000</v>
      </c>
      <c r="J87" s="172">
        <v>1424652000</v>
      </c>
      <c r="K87" s="294" t="s">
        <v>205</v>
      </c>
      <c r="L87" s="295" t="s">
        <v>206</v>
      </c>
      <c r="M87" s="173">
        <f>H87-J87</f>
        <v>185348000</v>
      </c>
      <c r="N87" s="173">
        <v>1</v>
      </c>
      <c r="O87" s="173"/>
      <c r="P87" s="173"/>
      <c r="Q87" s="173"/>
      <c r="R87" s="135">
        <v>1</v>
      </c>
      <c r="S87" s="258" t="s">
        <v>119</v>
      </c>
      <c r="T87" s="2"/>
    </row>
    <row r="88" spans="1:20" ht="47.25" x14ac:dyDescent="0.25">
      <c r="A88" s="135">
        <v>4</v>
      </c>
      <c r="B88" s="223"/>
      <c r="C88" s="216" t="s">
        <v>181</v>
      </c>
      <c r="D88" s="245"/>
      <c r="E88" s="245">
        <v>1</v>
      </c>
      <c r="F88" s="245"/>
      <c r="G88" s="246"/>
      <c r="H88" s="171">
        <v>1650000000</v>
      </c>
      <c r="I88" s="171">
        <v>1650000000</v>
      </c>
      <c r="J88" s="172">
        <v>1444406000</v>
      </c>
      <c r="K88" s="171" t="s">
        <v>223</v>
      </c>
      <c r="L88" s="307" t="s">
        <v>224</v>
      </c>
      <c r="M88" s="173">
        <f>H88-J88</f>
        <v>205594000</v>
      </c>
      <c r="N88" s="173">
        <v>1</v>
      </c>
      <c r="O88" s="173"/>
      <c r="P88" s="173"/>
      <c r="Q88" s="173"/>
      <c r="R88" s="135">
        <v>1</v>
      </c>
      <c r="S88" s="258" t="s">
        <v>119</v>
      </c>
      <c r="T88" s="2"/>
    </row>
    <row r="89" spans="1:20" ht="47.25" x14ac:dyDescent="0.25">
      <c r="A89" s="135">
        <v>5</v>
      </c>
      <c r="B89" s="223"/>
      <c r="C89" s="216" t="s">
        <v>317</v>
      </c>
      <c r="D89" s="245"/>
      <c r="E89" s="245">
        <v>1</v>
      </c>
      <c r="F89" s="245"/>
      <c r="G89" s="246"/>
      <c r="H89" s="171">
        <v>928500000</v>
      </c>
      <c r="I89" s="171">
        <v>928500000</v>
      </c>
      <c r="J89" s="172">
        <v>823913000</v>
      </c>
      <c r="K89" s="294" t="s">
        <v>375</v>
      </c>
      <c r="L89" s="307" t="s">
        <v>376</v>
      </c>
      <c r="M89" s="173">
        <f>H89-J89</f>
        <v>104587000</v>
      </c>
      <c r="N89" s="173">
        <v>1</v>
      </c>
      <c r="O89" s="173"/>
      <c r="P89" s="173"/>
      <c r="Q89" s="173"/>
      <c r="R89" s="135">
        <v>1</v>
      </c>
      <c r="S89" s="138" t="s">
        <v>76</v>
      </c>
      <c r="T89" s="2"/>
    </row>
    <row r="90" spans="1:20" ht="63" x14ac:dyDescent="0.25">
      <c r="A90" s="135">
        <v>6</v>
      </c>
      <c r="B90" s="223"/>
      <c r="C90" s="216" t="s">
        <v>309</v>
      </c>
      <c r="D90" s="245"/>
      <c r="E90" s="245">
        <v>1</v>
      </c>
      <c r="F90" s="245"/>
      <c r="G90" s="246"/>
      <c r="H90" s="171">
        <v>815000000</v>
      </c>
      <c r="I90" s="171">
        <v>815000000</v>
      </c>
      <c r="J90" s="172">
        <v>723610000</v>
      </c>
      <c r="K90" s="294" t="s">
        <v>360</v>
      </c>
      <c r="L90" s="307" t="s">
        <v>361</v>
      </c>
      <c r="M90" s="173">
        <f t="shared" ref="M90:M92" si="6">H90-J90</f>
        <v>91390000</v>
      </c>
      <c r="N90" s="173">
        <v>1</v>
      </c>
      <c r="O90" s="173"/>
      <c r="P90" s="173"/>
      <c r="Q90" s="173"/>
      <c r="R90" s="135">
        <v>1</v>
      </c>
      <c r="S90" s="138" t="s">
        <v>72</v>
      </c>
      <c r="T90" s="2"/>
    </row>
    <row r="91" spans="1:20" ht="47.25" x14ac:dyDescent="0.25">
      <c r="A91" s="135">
        <v>7</v>
      </c>
      <c r="B91" s="223"/>
      <c r="C91" s="216" t="s">
        <v>311</v>
      </c>
      <c r="D91" s="245"/>
      <c r="E91" s="245">
        <v>1</v>
      </c>
      <c r="F91" s="245"/>
      <c r="G91" s="246"/>
      <c r="H91" s="171">
        <v>500000000</v>
      </c>
      <c r="I91" s="171">
        <v>500000000</v>
      </c>
      <c r="J91" s="172"/>
      <c r="K91" s="171"/>
      <c r="L91" s="307"/>
      <c r="M91" s="173"/>
      <c r="N91" s="173">
        <v>1</v>
      </c>
      <c r="O91" s="173"/>
      <c r="P91" s="173"/>
      <c r="Q91" s="173">
        <v>1</v>
      </c>
      <c r="R91" s="135"/>
      <c r="S91" s="138" t="s">
        <v>374</v>
      </c>
      <c r="T91" s="2"/>
    </row>
    <row r="92" spans="1:20" ht="110.25" x14ac:dyDescent="0.25">
      <c r="A92" s="135">
        <v>8</v>
      </c>
      <c r="B92" s="223"/>
      <c r="C92" s="216" t="s">
        <v>333</v>
      </c>
      <c r="D92" s="245"/>
      <c r="E92" s="245">
        <v>1</v>
      </c>
      <c r="F92" s="245"/>
      <c r="G92" s="246"/>
      <c r="H92" s="171">
        <v>500000000</v>
      </c>
      <c r="I92" s="171">
        <v>500000000</v>
      </c>
      <c r="J92" s="172">
        <v>421960000</v>
      </c>
      <c r="K92" s="294" t="s">
        <v>372</v>
      </c>
      <c r="L92" s="295" t="s">
        <v>373</v>
      </c>
      <c r="M92" s="173">
        <f t="shared" si="6"/>
        <v>78040000</v>
      </c>
      <c r="N92" s="173">
        <v>1</v>
      </c>
      <c r="O92" s="173"/>
      <c r="P92" s="173"/>
      <c r="Q92" s="173"/>
      <c r="R92" s="135">
        <v>1</v>
      </c>
      <c r="S92" s="138" t="s">
        <v>76</v>
      </c>
      <c r="T92" s="2"/>
    </row>
    <row r="93" spans="1:20" ht="15.75" x14ac:dyDescent="0.25">
      <c r="A93" s="135"/>
      <c r="B93" s="223"/>
      <c r="C93" s="216"/>
      <c r="D93" s="245"/>
      <c r="E93" s="245"/>
      <c r="F93" s="245"/>
      <c r="G93" s="246"/>
      <c r="H93" s="171"/>
      <c r="I93" s="171"/>
      <c r="J93" s="172"/>
      <c r="K93" s="171"/>
      <c r="L93" s="173"/>
      <c r="M93" s="173"/>
      <c r="N93" s="173"/>
      <c r="O93" s="173"/>
      <c r="P93" s="173"/>
      <c r="Q93" s="173"/>
      <c r="R93" s="135"/>
      <c r="S93" s="138"/>
      <c r="T93" s="2"/>
    </row>
    <row r="94" spans="1:20" ht="15.75" x14ac:dyDescent="0.25">
      <c r="A94" s="222"/>
      <c r="B94" s="247"/>
      <c r="C94" s="248"/>
      <c r="D94" s="302">
        <f t="shared" ref="D94:S94" si="7">SUM(D85:D93)</f>
        <v>0</v>
      </c>
      <c r="E94" s="302">
        <f>SUM(E85:E93)</f>
        <v>7</v>
      </c>
      <c r="F94" s="302">
        <f t="shared" si="7"/>
        <v>1</v>
      </c>
      <c r="G94" s="302">
        <f t="shared" si="7"/>
        <v>0</v>
      </c>
      <c r="H94" s="303">
        <f>SUM(H85:H93)</f>
        <v>10134140000</v>
      </c>
      <c r="I94" s="303">
        <f t="shared" si="7"/>
        <v>10043410000</v>
      </c>
      <c r="J94" s="303">
        <f t="shared" si="7"/>
        <v>8500019000</v>
      </c>
      <c r="K94" s="303">
        <f t="shared" si="7"/>
        <v>0</v>
      </c>
      <c r="L94" s="303">
        <f t="shared" si="7"/>
        <v>0</v>
      </c>
      <c r="M94" s="303">
        <f t="shared" si="7"/>
        <v>1134121000</v>
      </c>
      <c r="N94" s="303">
        <f t="shared" si="7"/>
        <v>8</v>
      </c>
      <c r="O94" s="303">
        <f t="shared" si="7"/>
        <v>0</v>
      </c>
      <c r="P94" s="303">
        <f t="shared" si="7"/>
        <v>0</v>
      </c>
      <c r="Q94" s="303">
        <f t="shared" si="7"/>
        <v>1</v>
      </c>
      <c r="R94" s="303">
        <f t="shared" si="7"/>
        <v>7</v>
      </c>
      <c r="S94" s="303">
        <f t="shared" si="7"/>
        <v>0</v>
      </c>
      <c r="T94" s="2"/>
    </row>
    <row r="95" spans="1:20" ht="15.75" x14ac:dyDescent="0.25">
      <c r="A95" s="253" t="s">
        <v>156</v>
      </c>
      <c r="B95" s="518" t="s">
        <v>144</v>
      </c>
      <c r="C95" s="519"/>
      <c r="D95" s="245"/>
      <c r="E95" s="245"/>
      <c r="F95" s="245"/>
      <c r="G95" s="246"/>
      <c r="H95" s="171"/>
      <c r="I95" s="171"/>
      <c r="J95" s="172"/>
      <c r="K95" s="171"/>
      <c r="L95" s="173"/>
      <c r="M95" s="173"/>
      <c r="N95" s="173"/>
      <c r="O95" s="173"/>
      <c r="P95" s="173"/>
      <c r="Q95" s="173"/>
      <c r="R95" s="135"/>
      <c r="S95" s="138"/>
      <c r="T95" s="2"/>
    </row>
    <row r="96" spans="1:20" ht="47.25" x14ac:dyDescent="0.25">
      <c r="A96" s="135">
        <v>1</v>
      </c>
      <c r="B96" s="223"/>
      <c r="C96" s="216" t="s">
        <v>164</v>
      </c>
      <c r="D96" s="245"/>
      <c r="E96" s="245"/>
      <c r="F96" s="245">
        <v>1</v>
      </c>
      <c r="G96" s="246"/>
      <c r="H96" s="171">
        <v>550000000</v>
      </c>
      <c r="I96" s="171">
        <v>549986000</v>
      </c>
      <c r="J96" s="172">
        <v>528000000</v>
      </c>
      <c r="K96" s="294" t="s">
        <v>117</v>
      </c>
      <c r="L96" s="307" t="s">
        <v>118</v>
      </c>
      <c r="M96" s="173">
        <f>H96-J96</f>
        <v>22000000</v>
      </c>
      <c r="N96" s="173">
        <v>1</v>
      </c>
      <c r="O96" s="173"/>
      <c r="P96" s="173"/>
      <c r="Q96" s="173"/>
      <c r="R96" s="135">
        <v>1</v>
      </c>
      <c r="S96" s="258" t="s">
        <v>119</v>
      </c>
      <c r="T96" s="2"/>
    </row>
    <row r="97" spans="1:20" ht="47.25" x14ac:dyDescent="0.25">
      <c r="A97" s="135">
        <v>2</v>
      </c>
      <c r="B97" s="223"/>
      <c r="C97" s="216" t="s">
        <v>182</v>
      </c>
      <c r="D97" s="245"/>
      <c r="E97" s="245">
        <v>1</v>
      </c>
      <c r="F97" s="245"/>
      <c r="G97" s="246"/>
      <c r="H97" s="171">
        <v>24000000000</v>
      </c>
      <c r="I97" s="171">
        <v>24000000000</v>
      </c>
      <c r="J97" s="172">
        <v>21948100000</v>
      </c>
      <c r="K97" s="294" t="s">
        <v>273</v>
      </c>
      <c r="L97" s="307" t="s">
        <v>274</v>
      </c>
      <c r="M97" s="173">
        <f>H97-J97</f>
        <v>2051900000</v>
      </c>
      <c r="N97" s="173">
        <v>1</v>
      </c>
      <c r="O97" s="173"/>
      <c r="P97" s="173"/>
      <c r="Q97" s="173"/>
      <c r="R97" s="135">
        <v>1</v>
      </c>
      <c r="S97" s="258" t="s">
        <v>119</v>
      </c>
      <c r="T97" s="2"/>
    </row>
    <row r="98" spans="1:20" ht="63" x14ac:dyDescent="0.25">
      <c r="A98" s="135">
        <v>3</v>
      </c>
      <c r="B98" s="223"/>
      <c r="C98" s="216" t="s">
        <v>253</v>
      </c>
      <c r="D98" s="245"/>
      <c r="E98" s="245">
        <v>1</v>
      </c>
      <c r="F98" s="245"/>
      <c r="G98" s="246"/>
      <c r="H98" s="171">
        <v>367500000</v>
      </c>
      <c r="I98" s="171">
        <v>365000000</v>
      </c>
      <c r="J98" s="172">
        <v>262427000</v>
      </c>
      <c r="K98" s="294" t="s">
        <v>276</v>
      </c>
      <c r="L98" s="307" t="s">
        <v>277</v>
      </c>
      <c r="M98" s="173">
        <f>H98-J98</f>
        <v>105073000</v>
      </c>
      <c r="N98" s="173">
        <v>1</v>
      </c>
      <c r="O98" s="173"/>
      <c r="P98" s="173"/>
      <c r="Q98" s="173"/>
      <c r="R98" s="135">
        <v>1</v>
      </c>
      <c r="S98" s="258" t="s">
        <v>119</v>
      </c>
      <c r="T98" s="2"/>
    </row>
    <row r="99" spans="1:20" ht="15.75" x14ac:dyDescent="0.25">
      <c r="A99" s="135"/>
      <c r="B99" s="223"/>
      <c r="C99" s="216"/>
      <c r="D99" s="245"/>
      <c r="E99" s="245"/>
      <c r="F99" s="245"/>
      <c r="G99" s="246"/>
      <c r="H99" s="171"/>
      <c r="I99" s="171"/>
      <c r="J99" s="172"/>
      <c r="K99" s="171"/>
      <c r="L99" s="173"/>
      <c r="M99" s="173"/>
      <c r="N99" s="173"/>
      <c r="O99" s="173"/>
      <c r="P99" s="173"/>
      <c r="Q99" s="173"/>
      <c r="R99" s="135"/>
      <c r="S99" s="138"/>
      <c r="T99" s="2"/>
    </row>
    <row r="100" spans="1:20" ht="15.75" x14ac:dyDescent="0.25">
      <c r="A100" s="222"/>
      <c r="B100" s="247"/>
      <c r="C100" s="248"/>
      <c r="D100" s="251">
        <f t="shared" ref="D100:S100" si="8">SUM(D96:D99)</f>
        <v>0</v>
      </c>
      <c r="E100" s="251">
        <f t="shared" si="8"/>
        <v>2</v>
      </c>
      <c r="F100" s="251">
        <f t="shared" si="8"/>
        <v>1</v>
      </c>
      <c r="G100" s="251">
        <f t="shared" si="8"/>
        <v>0</v>
      </c>
      <c r="H100" s="251">
        <f>SUM(H96:H99)</f>
        <v>24917500000</v>
      </c>
      <c r="I100" s="251">
        <f t="shared" si="8"/>
        <v>24914986000</v>
      </c>
      <c r="J100" s="251">
        <f t="shared" si="8"/>
        <v>22738527000</v>
      </c>
      <c r="K100" s="251">
        <f t="shared" si="8"/>
        <v>0</v>
      </c>
      <c r="L100" s="251">
        <f t="shared" si="8"/>
        <v>0</v>
      </c>
      <c r="M100" s="251">
        <f t="shared" si="8"/>
        <v>2178973000</v>
      </c>
      <c r="N100" s="251">
        <f t="shared" si="8"/>
        <v>3</v>
      </c>
      <c r="O100" s="251">
        <f t="shared" si="8"/>
        <v>0</v>
      </c>
      <c r="P100" s="251">
        <f t="shared" si="8"/>
        <v>0</v>
      </c>
      <c r="Q100" s="251">
        <f t="shared" si="8"/>
        <v>0</v>
      </c>
      <c r="R100" s="251">
        <f t="shared" si="8"/>
        <v>3</v>
      </c>
      <c r="S100" s="251">
        <f t="shared" si="8"/>
        <v>0</v>
      </c>
      <c r="T100" s="2"/>
    </row>
    <row r="101" spans="1:20" ht="45.75" customHeight="1" x14ac:dyDescent="0.25">
      <c r="A101" s="253" t="s">
        <v>188</v>
      </c>
      <c r="B101" s="516" t="s">
        <v>189</v>
      </c>
      <c r="C101" s="517"/>
      <c r="D101" s="245"/>
      <c r="E101" s="245"/>
      <c r="F101" s="245"/>
      <c r="G101" s="246"/>
      <c r="H101" s="171"/>
      <c r="I101" s="171"/>
      <c r="J101" s="172"/>
      <c r="K101" s="171"/>
      <c r="L101" s="173"/>
      <c r="M101" s="173"/>
      <c r="N101" s="173"/>
      <c r="O101" s="173"/>
      <c r="P101" s="173"/>
      <c r="Q101" s="173"/>
      <c r="R101" s="135"/>
      <c r="S101" s="138"/>
      <c r="T101" s="2"/>
    </row>
    <row r="102" spans="1:20" ht="94.5" x14ac:dyDescent="0.25">
      <c r="A102" s="135">
        <v>1</v>
      </c>
      <c r="B102" s="223"/>
      <c r="C102" s="216" t="s">
        <v>190</v>
      </c>
      <c r="D102" s="245"/>
      <c r="E102" s="245">
        <v>1</v>
      </c>
      <c r="F102" s="245"/>
      <c r="G102" s="246"/>
      <c r="H102" s="171">
        <v>600000000</v>
      </c>
      <c r="I102" s="171">
        <v>600000000</v>
      </c>
      <c r="J102" s="172">
        <v>517860000</v>
      </c>
      <c r="K102" s="294" t="s">
        <v>239</v>
      </c>
      <c r="L102" s="295" t="s">
        <v>240</v>
      </c>
      <c r="M102" s="173">
        <f>H102-J102</f>
        <v>82140000</v>
      </c>
      <c r="N102" s="173"/>
      <c r="O102" s="173"/>
      <c r="P102" s="173">
        <v>1</v>
      </c>
      <c r="Q102" s="173"/>
      <c r="R102" s="135">
        <v>1</v>
      </c>
      <c r="S102" s="258" t="s">
        <v>119</v>
      </c>
      <c r="T102" s="2"/>
    </row>
    <row r="103" spans="1:20" ht="94.5" x14ac:dyDescent="0.25">
      <c r="A103" s="135">
        <v>2</v>
      </c>
      <c r="B103" s="223"/>
      <c r="C103" s="216" t="s">
        <v>220</v>
      </c>
      <c r="D103" s="245"/>
      <c r="E103" s="245"/>
      <c r="F103" s="245">
        <v>1</v>
      </c>
      <c r="G103" s="246"/>
      <c r="H103" s="171">
        <v>100000000</v>
      </c>
      <c r="I103" s="171">
        <v>100000000</v>
      </c>
      <c r="J103" s="172">
        <v>99258500</v>
      </c>
      <c r="K103" s="294" t="s">
        <v>263</v>
      </c>
      <c r="L103" s="295" t="s">
        <v>264</v>
      </c>
      <c r="M103" s="173">
        <f>H103-J103</f>
        <v>741500</v>
      </c>
      <c r="N103" s="173"/>
      <c r="O103" s="173">
        <v>1</v>
      </c>
      <c r="P103" s="173"/>
      <c r="Q103" s="173"/>
      <c r="R103" s="135">
        <v>1</v>
      </c>
      <c r="S103" s="258" t="s">
        <v>119</v>
      </c>
      <c r="T103" s="2"/>
    </row>
    <row r="104" spans="1:20" ht="47.25" x14ac:dyDescent="0.25">
      <c r="A104" s="135">
        <v>3</v>
      </c>
      <c r="B104" s="223"/>
      <c r="C104" s="216" t="s">
        <v>235</v>
      </c>
      <c r="D104" s="245"/>
      <c r="E104" s="245">
        <v>1</v>
      </c>
      <c r="F104" s="245"/>
      <c r="G104" s="246"/>
      <c r="H104" s="171">
        <v>3073575000</v>
      </c>
      <c r="I104" s="171">
        <v>3073575000</v>
      </c>
      <c r="J104" s="172">
        <v>2854790000</v>
      </c>
      <c r="K104" s="171" t="s">
        <v>302</v>
      </c>
      <c r="L104" s="307" t="s">
        <v>303</v>
      </c>
      <c r="M104" s="173">
        <f>H104-J104</f>
        <v>218785000</v>
      </c>
      <c r="N104" s="173">
        <v>1</v>
      </c>
      <c r="O104" s="173"/>
      <c r="P104" s="173"/>
      <c r="Q104" s="173"/>
      <c r="R104" s="135">
        <v>1</v>
      </c>
      <c r="S104" s="258" t="s">
        <v>119</v>
      </c>
      <c r="T104" s="2"/>
    </row>
    <row r="105" spans="1:20" ht="94.5" x14ac:dyDescent="0.25">
      <c r="A105" s="135">
        <v>4</v>
      </c>
      <c r="B105" s="223"/>
      <c r="C105" s="216" t="s">
        <v>254</v>
      </c>
      <c r="D105" s="245"/>
      <c r="E105" s="245">
        <v>1</v>
      </c>
      <c r="F105" s="245"/>
      <c r="G105" s="246"/>
      <c r="H105" s="171">
        <v>5800000000</v>
      </c>
      <c r="I105" s="171">
        <v>5800000000</v>
      </c>
      <c r="J105" s="172">
        <v>5309400000</v>
      </c>
      <c r="K105" s="294" t="s">
        <v>324</v>
      </c>
      <c r="L105" s="307" t="s">
        <v>325</v>
      </c>
      <c r="M105" s="173">
        <f>H105-J105</f>
        <v>490600000</v>
      </c>
      <c r="N105" s="173"/>
      <c r="O105" s="173">
        <v>1</v>
      </c>
      <c r="P105" s="173"/>
      <c r="Q105" s="173"/>
      <c r="R105" s="135">
        <v>1</v>
      </c>
      <c r="S105" s="138" t="s">
        <v>72</v>
      </c>
      <c r="T105" s="2"/>
    </row>
    <row r="106" spans="1:20" ht="78.75" x14ac:dyDescent="0.25">
      <c r="A106" s="135">
        <v>5</v>
      </c>
      <c r="B106" s="223"/>
      <c r="C106" s="216" t="s">
        <v>256</v>
      </c>
      <c r="D106" s="245"/>
      <c r="E106" s="245"/>
      <c r="F106" s="245">
        <v>1</v>
      </c>
      <c r="G106" s="246"/>
      <c r="H106" s="171">
        <v>340000000</v>
      </c>
      <c r="I106" s="171">
        <v>339999000</v>
      </c>
      <c r="J106" s="172"/>
      <c r="K106" s="171"/>
      <c r="L106" s="173"/>
      <c r="M106" s="173"/>
      <c r="N106" s="173">
        <v>1</v>
      </c>
      <c r="O106" s="173"/>
      <c r="P106" s="173"/>
      <c r="Q106" s="173">
        <v>1</v>
      </c>
      <c r="R106" s="135"/>
      <c r="S106" s="138" t="s">
        <v>377</v>
      </c>
      <c r="T106" s="2"/>
    </row>
    <row r="107" spans="1:20" ht="15.75" x14ac:dyDescent="0.25">
      <c r="A107" s="135"/>
      <c r="B107" s="223"/>
      <c r="C107" s="216"/>
      <c r="D107" s="245"/>
      <c r="E107" s="245"/>
      <c r="F107" s="245"/>
      <c r="G107" s="246"/>
      <c r="H107" s="171"/>
      <c r="I107" s="171"/>
      <c r="J107" s="172"/>
      <c r="K107" s="171"/>
      <c r="L107" s="173"/>
      <c r="M107" s="173"/>
      <c r="N107" s="173"/>
      <c r="O107" s="173"/>
      <c r="P107" s="173"/>
      <c r="Q107" s="173"/>
      <c r="R107" s="135"/>
      <c r="S107" s="138"/>
      <c r="T107" s="2"/>
    </row>
    <row r="108" spans="1:20" ht="15.75" x14ac:dyDescent="0.25">
      <c r="A108" s="222"/>
      <c r="B108" s="247"/>
      <c r="C108" s="248"/>
      <c r="D108" s="251">
        <f t="shared" ref="D108:S108" si="9">SUM(D102:D107)</f>
        <v>0</v>
      </c>
      <c r="E108" s="251">
        <f>SUM(E102:E107)</f>
        <v>3</v>
      </c>
      <c r="F108" s="251">
        <f>SUM(F102:F107)</f>
        <v>2</v>
      </c>
      <c r="G108" s="251">
        <f t="shared" si="9"/>
        <v>0</v>
      </c>
      <c r="H108" s="251">
        <f>SUM(H102:H107)</f>
        <v>9913575000</v>
      </c>
      <c r="I108" s="251">
        <f t="shared" si="9"/>
        <v>9913574000</v>
      </c>
      <c r="J108" s="251">
        <f t="shared" si="9"/>
        <v>8781308500</v>
      </c>
      <c r="K108" s="251">
        <f t="shared" si="9"/>
        <v>0</v>
      </c>
      <c r="L108" s="251">
        <f t="shared" si="9"/>
        <v>0</v>
      </c>
      <c r="M108" s="251">
        <f t="shared" si="9"/>
        <v>792266500</v>
      </c>
      <c r="N108" s="251">
        <f t="shared" si="9"/>
        <v>2</v>
      </c>
      <c r="O108" s="251">
        <f t="shared" si="9"/>
        <v>2</v>
      </c>
      <c r="P108" s="251">
        <f t="shared" si="9"/>
        <v>1</v>
      </c>
      <c r="Q108" s="251">
        <f t="shared" si="9"/>
        <v>1</v>
      </c>
      <c r="R108" s="251">
        <f t="shared" si="9"/>
        <v>4</v>
      </c>
      <c r="S108" s="251">
        <f t="shared" si="9"/>
        <v>0</v>
      </c>
      <c r="T108" s="2"/>
    </row>
    <row r="109" spans="1:20" ht="54" customHeight="1" x14ac:dyDescent="0.25">
      <c r="A109" s="252" t="s">
        <v>259</v>
      </c>
      <c r="B109" s="516" t="s">
        <v>249</v>
      </c>
      <c r="C109" s="517"/>
      <c r="D109" s="309"/>
      <c r="E109" s="309"/>
      <c r="F109" s="309"/>
      <c r="G109" s="309"/>
      <c r="H109" s="309"/>
      <c r="I109" s="309"/>
      <c r="J109" s="309"/>
      <c r="K109" s="309"/>
      <c r="L109" s="309"/>
      <c r="M109" s="309"/>
      <c r="N109" s="309"/>
      <c r="O109" s="309"/>
      <c r="P109" s="309"/>
      <c r="Q109" s="309"/>
      <c r="R109" s="309"/>
      <c r="S109" s="309"/>
      <c r="T109" s="2"/>
    </row>
    <row r="110" spans="1:20" ht="110.25" x14ac:dyDescent="0.25">
      <c r="A110" s="143">
        <v>1</v>
      </c>
      <c r="B110" s="308"/>
      <c r="C110" s="147" t="s">
        <v>260</v>
      </c>
      <c r="D110" s="309">
        <v>1</v>
      </c>
      <c r="E110" s="309"/>
      <c r="F110" s="309"/>
      <c r="G110" s="309"/>
      <c r="H110" s="309">
        <v>700000000</v>
      </c>
      <c r="I110" s="309">
        <v>639821600</v>
      </c>
      <c r="J110" s="309">
        <v>563475000</v>
      </c>
      <c r="K110" s="309" t="s">
        <v>307</v>
      </c>
      <c r="L110" s="330" t="s">
        <v>308</v>
      </c>
      <c r="M110" s="309">
        <f>H110-J110</f>
        <v>136525000</v>
      </c>
      <c r="N110" s="309">
        <v>1</v>
      </c>
      <c r="O110" s="309"/>
      <c r="P110" s="309"/>
      <c r="Q110" s="309"/>
      <c r="R110" s="309">
        <v>1</v>
      </c>
      <c r="S110" s="404" t="s">
        <v>119</v>
      </c>
      <c r="T110" s="2"/>
    </row>
    <row r="111" spans="1:20" ht="15.75" x14ac:dyDescent="0.25">
      <c r="A111" s="222"/>
      <c r="B111" s="247"/>
      <c r="C111" s="248"/>
      <c r="D111" s="251">
        <f t="shared" ref="D111:R111" si="10">SUM(D110)</f>
        <v>1</v>
      </c>
      <c r="E111" s="251">
        <f t="shared" si="10"/>
        <v>0</v>
      </c>
      <c r="F111" s="251">
        <f t="shared" si="10"/>
        <v>0</v>
      </c>
      <c r="G111" s="251">
        <f t="shared" si="10"/>
        <v>0</v>
      </c>
      <c r="H111" s="251">
        <f>SUM(H110)</f>
        <v>700000000</v>
      </c>
      <c r="I111" s="251">
        <f t="shared" si="10"/>
        <v>639821600</v>
      </c>
      <c r="J111" s="251">
        <f t="shared" si="10"/>
        <v>563475000</v>
      </c>
      <c r="K111" s="251">
        <f t="shared" si="10"/>
        <v>0</v>
      </c>
      <c r="L111" s="251">
        <f t="shared" si="10"/>
        <v>0</v>
      </c>
      <c r="M111" s="251">
        <f t="shared" si="10"/>
        <v>136525000</v>
      </c>
      <c r="N111" s="251">
        <f t="shared" si="10"/>
        <v>1</v>
      </c>
      <c r="O111" s="251">
        <f t="shared" si="10"/>
        <v>0</v>
      </c>
      <c r="P111" s="251">
        <f t="shared" si="10"/>
        <v>0</v>
      </c>
      <c r="Q111" s="251">
        <f t="shared" si="10"/>
        <v>0</v>
      </c>
      <c r="R111" s="251">
        <f t="shared" si="10"/>
        <v>1</v>
      </c>
      <c r="S111" s="251"/>
      <c r="T111" s="2"/>
    </row>
    <row r="112" spans="1:20" ht="15.75" x14ac:dyDescent="0.25">
      <c r="A112" s="252" t="s">
        <v>295</v>
      </c>
      <c r="B112" s="514" t="s">
        <v>145</v>
      </c>
      <c r="C112" s="515"/>
      <c r="D112" s="309"/>
      <c r="E112" s="309"/>
      <c r="F112" s="309"/>
      <c r="G112" s="309"/>
      <c r="H112" s="309"/>
      <c r="I112" s="309"/>
      <c r="J112" s="309"/>
      <c r="K112" s="309"/>
      <c r="L112" s="309"/>
      <c r="M112" s="309"/>
      <c r="N112" s="309"/>
      <c r="O112" s="309"/>
      <c r="P112" s="309"/>
      <c r="Q112" s="309"/>
      <c r="R112" s="309"/>
      <c r="S112" s="309"/>
      <c r="T112" s="2"/>
    </row>
    <row r="113" spans="1:20" ht="78.75" x14ac:dyDescent="0.25">
      <c r="A113" s="143">
        <v>1</v>
      </c>
      <c r="B113" s="308"/>
      <c r="C113" s="147" t="s">
        <v>296</v>
      </c>
      <c r="D113" s="309">
        <v>1</v>
      </c>
      <c r="E113" s="309"/>
      <c r="F113" s="309"/>
      <c r="G113" s="309"/>
      <c r="H113" s="309">
        <v>450000000</v>
      </c>
      <c r="I113" s="309">
        <v>448594582</v>
      </c>
      <c r="J113" s="309">
        <v>430000000</v>
      </c>
      <c r="K113" s="309" t="s">
        <v>362</v>
      </c>
      <c r="L113" s="330" t="s">
        <v>363</v>
      </c>
      <c r="M113" s="309">
        <f>H113-J113</f>
        <v>20000000</v>
      </c>
      <c r="N113" s="309">
        <v>1</v>
      </c>
      <c r="O113" s="309"/>
      <c r="P113" s="309"/>
      <c r="Q113" s="309"/>
      <c r="R113" s="309">
        <v>1</v>
      </c>
      <c r="S113" s="330" t="s">
        <v>72</v>
      </c>
      <c r="T113" s="2"/>
    </row>
    <row r="114" spans="1:20" ht="110.25" x14ac:dyDescent="0.25">
      <c r="A114" s="143">
        <v>2</v>
      </c>
      <c r="B114" s="308"/>
      <c r="C114" s="147" t="s">
        <v>306</v>
      </c>
      <c r="D114" s="309"/>
      <c r="E114" s="309">
        <v>1</v>
      </c>
      <c r="F114" s="309"/>
      <c r="G114" s="309"/>
      <c r="H114" s="309">
        <v>872000000</v>
      </c>
      <c r="I114" s="309">
        <v>872000000</v>
      </c>
      <c r="J114" s="309">
        <v>800894000</v>
      </c>
      <c r="K114" s="309" t="s">
        <v>267</v>
      </c>
      <c r="L114" s="330" t="s">
        <v>268</v>
      </c>
      <c r="M114" s="309">
        <f>H114-J114</f>
        <v>71106000</v>
      </c>
      <c r="N114" s="309">
        <v>1</v>
      </c>
      <c r="O114" s="309"/>
      <c r="P114" s="309"/>
      <c r="Q114" s="309"/>
      <c r="R114" s="309">
        <v>1</v>
      </c>
      <c r="S114" s="330" t="s">
        <v>340</v>
      </c>
      <c r="T114" s="2"/>
    </row>
    <row r="115" spans="1:20" ht="15.75" x14ac:dyDescent="0.25">
      <c r="A115" s="143"/>
      <c r="B115" s="308"/>
      <c r="C115" s="147"/>
      <c r="D115" s="309"/>
      <c r="E115" s="309"/>
      <c r="F115" s="309"/>
      <c r="G115" s="309"/>
      <c r="H115" s="309"/>
      <c r="I115" s="309"/>
      <c r="J115" s="309"/>
      <c r="K115" s="309"/>
      <c r="L115" s="309"/>
      <c r="M115" s="309"/>
      <c r="N115" s="309"/>
      <c r="O115" s="309"/>
      <c r="P115" s="309"/>
      <c r="Q115" s="309"/>
      <c r="R115" s="309"/>
      <c r="S115" s="309"/>
      <c r="T115" s="2"/>
    </row>
    <row r="116" spans="1:20" ht="15.75" x14ac:dyDescent="0.25">
      <c r="A116" s="222"/>
      <c r="B116" s="247"/>
      <c r="C116" s="248"/>
      <c r="D116" s="251">
        <f t="shared" ref="D116:R116" si="11">SUM(D113:D115)</f>
        <v>1</v>
      </c>
      <c r="E116" s="251">
        <f t="shared" si="11"/>
        <v>1</v>
      </c>
      <c r="F116" s="251">
        <f t="shared" si="11"/>
        <v>0</v>
      </c>
      <c r="G116" s="251">
        <f t="shared" si="11"/>
        <v>0</v>
      </c>
      <c r="H116" s="251">
        <f>SUM(H113:H115)</f>
        <v>1322000000</v>
      </c>
      <c r="I116" s="251">
        <f t="shared" si="11"/>
        <v>1320594582</v>
      </c>
      <c r="J116" s="251">
        <f t="shared" si="11"/>
        <v>1230894000</v>
      </c>
      <c r="K116" s="251">
        <f t="shared" si="11"/>
        <v>0</v>
      </c>
      <c r="L116" s="251">
        <f t="shared" si="11"/>
        <v>0</v>
      </c>
      <c r="M116" s="251">
        <f>SUM(M113:M115)</f>
        <v>91106000</v>
      </c>
      <c r="N116" s="251">
        <f t="shared" si="11"/>
        <v>2</v>
      </c>
      <c r="O116" s="251">
        <f t="shared" si="11"/>
        <v>0</v>
      </c>
      <c r="P116" s="251">
        <f t="shared" si="11"/>
        <v>0</v>
      </c>
      <c r="Q116" s="251">
        <f t="shared" si="11"/>
        <v>0</v>
      </c>
      <c r="R116" s="251">
        <f t="shared" si="11"/>
        <v>2</v>
      </c>
      <c r="S116" s="251"/>
      <c r="T116" s="2"/>
    </row>
    <row r="117" spans="1:20" ht="31.5" customHeight="1" x14ac:dyDescent="0.25">
      <c r="A117" s="252" t="s">
        <v>326</v>
      </c>
      <c r="B117" s="516" t="s">
        <v>327</v>
      </c>
      <c r="C117" s="517"/>
      <c r="D117" s="309"/>
      <c r="E117" s="309"/>
      <c r="F117" s="309"/>
      <c r="G117" s="309"/>
      <c r="H117" s="309"/>
      <c r="I117" s="309"/>
      <c r="J117" s="309"/>
      <c r="K117" s="309"/>
      <c r="L117" s="309"/>
      <c r="M117" s="309"/>
      <c r="N117" s="309"/>
      <c r="O117" s="309"/>
      <c r="P117" s="309"/>
      <c r="Q117" s="309"/>
      <c r="R117" s="309"/>
      <c r="S117" s="309"/>
      <c r="T117" s="2"/>
    </row>
    <row r="118" spans="1:20" ht="31.5" x14ac:dyDescent="0.25">
      <c r="A118" s="143">
        <v>1</v>
      </c>
      <c r="B118" s="308"/>
      <c r="C118" s="147" t="s">
        <v>328</v>
      </c>
      <c r="D118" s="309"/>
      <c r="E118" s="309">
        <v>1</v>
      </c>
      <c r="F118" s="309"/>
      <c r="G118" s="309"/>
      <c r="H118" s="309">
        <v>375000000</v>
      </c>
      <c r="I118" s="309">
        <v>375000000</v>
      </c>
      <c r="J118" s="309"/>
      <c r="K118" s="309"/>
      <c r="L118" s="309"/>
      <c r="M118" s="309"/>
      <c r="N118" s="309">
        <v>1</v>
      </c>
      <c r="O118" s="309"/>
      <c r="P118" s="309"/>
      <c r="Q118" s="309">
        <v>1</v>
      </c>
      <c r="R118" s="309"/>
      <c r="S118" s="330" t="s">
        <v>49</v>
      </c>
      <c r="T118" s="2"/>
    </row>
    <row r="119" spans="1:20" ht="31.5" x14ac:dyDescent="0.25">
      <c r="A119" s="143">
        <v>2</v>
      </c>
      <c r="B119" s="308"/>
      <c r="C119" s="147" t="s">
        <v>329</v>
      </c>
      <c r="D119" s="309"/>
      <c r="E119" s="309">
        <v>1</v>
      </c>
      <c r="F119" s="309"/>
      <c r="G119" s="309"/>
      <c r="H119" s="309">
        <v>775000000</v>
      </c>
      <c r="I119" s="309">
        <v>775000000</v>
      </c>
      <c r="J119" s="309"/>
      <c r="K119" s="309"/>
      <c r="L119" s="309"/>
      <c r="M119" s="309"/>
      <c r="N119" s="309">
        <v>1</v>
      </c>
      <c r="O119" s="309"/>
      <c r="P119" s="309"/>
      <c r="Q119" s="309">
        <v>1</v>
      </c>
      <c r="R119" s="309"/>
      <c r="S119" s="330" t="s">
        <v>49</v>
      </c>
      <c r="T119" s="2"/>
    </row>
    <row r="120" spans="1:20" ht="31.5" x14ac:dyDescent="0.25">
      <c r="A120" s="143">
        <v>3</v>
      </c>
      <c r="B120" s="308"/>
      <c r="C120" s="147" t="s">
        <v>332</v>
      </c>
      <c r="D120" s="309"/>
      <c r="E120" s="309">
        <v>1</v>
      </c>
      <c r="F120" s="309"/>
      <c r="G120" s="309"/>
      <c r="H120" s="309">
        <v>800000000</v>
      </c>
      <c r="I120" s="309">
        <v>800000000</v>
      </c>
      <c r="J120" s="309"/>
      <c r="K120" s="309"/>
      <c r="L120" s="309"/>
      <c r="M120" s="309"/>
      <c r="N120" s="309">
        <v>1</v>
      </c>
      <c r="O120" s="309"/>
      <c r="P120" s="309"/>
      <c r="Q120" s="309">
        <v>1</v>
      </c>
      <c r="R120" s="309"/>
      <c r="S120" s="330" t="s">
        <v>49</v>
      </c>
      <c r="T120" s="2"/>
    </row>
    <row r="121" spans="1:20" ht="31.5" x14ac:dyDescent="0.25">
      <c r="A121" s="143">
        <v>4</v>
      </c>
      <c r="B121" s="308"/>
      <c r="C121" s="147" t="s">
        <v>338</v>
      </c>
      <c r="D121" s="309"/>
      <c r="E121" s="309">
        <v>1</v>
      </c>
      <c r="F121" s="309"/>
      <c r="G121" s="309"/>
      <c r="H121" s="309">
        <v>450000000</v>
      </c>
      <c r="I121" s="309">
        <v>450000000</v>
      </c>
      <c r="J121" s="309"/>
      <c r="K121" s="309"/>
      <c r="L121" s="309"/>
      <c r="M121" s="309"/>
      <c r="N121" s="309">
        <v>1</v>
      </c>
      <c r="O121" s="309"/>
      <c r="P121" s="309"/>
      <c r="Q121" s="309">
        <v>1</v>
      </c>
      <c r="R121" s="309"/>
      <c r="S121" s="330" t="s">
        <v>49</v>
      </c>
      <c r="T121" s="2"/>
    </row>
    <row r="122" spans="1:20" ht="31.5" x14ac:dyDescent="0.25">
      <c r="A122" s="143">
        <v>5</v>
      </c>
      <c r="B122" s="308"/>
      <c r="C122" s="147" t="s">
        <v>339</v>
      </c>
      <c r="D122" s="309"/>
      <c r="E122" s="309">
        <v>1</v>
      </c>
      <c r="F122" s="309"/>
      <c r="G122" s="309"/>
      <c r="H122" s="309">
        <v>700000000</v>
      </c>
      <c r="I122" s="309">
        <v>700000000</v>
      </c>
      <c r="J122" s="309"/>
      <c r="K122" s="309"/>
      <c r="L122" s="309"/>
      <c r="M122" s="309"/>
      <c r="N122" s="309">
        <v>1</v>
      </c>
      <c r="O122" s="309"/>
      <c r="P122" s="309"/>
      <c r="Q122" s="309">
        <v>1</v>
      </c>
      <c r="R122" s="309"/>
      <c r="S122" s="330" t="s">
        <v>49</v>
      </c>
      <c r="T122" s="2"/>
    </row>
    <row r="123" spans="1:20" ht="31.5" x14ac:dyDescent="0.25">
      <c r="A123" s="143">
        <v>6</v>
      </c>
      <c r="B123" s="308"/>
      <c r="C123" s="147" t="s">
        <v>356</v>
      </c>
      <c r="D123" s="309"/>
      <c r="E123" s="309">
        <v>1</v>
      </c>
      <c r="F123" s="309"/>
      <c r="G123" s="309"/>
      <c r="H123" s="309">
        <v>650000000</v>
      </c>
      <c r="I123" s="309">
        <v>650000000</v>
      </c>
      <c r="J123" s="309"/>
      <c r="K123" s="309"/>
      <c r="L123" s="309"/>
      <c r="M123" s="309"/>
      <c r="N123" s="309">
        <v>1</v>
      </c>
      <c r="O123" s="309"/>
      <c r="P123" s="309"/>
      <c r="Q123" s="309">
        <v>1</v>
      </c>
      <c r="R123" s="309"/>
      <c r="S123" s="330" t="s">
        <v>49</v>
      </c>
      <c r="T123" s="2"/>
    </row>
    <row r="124" spans="1:20" ht="31.5" x14ac:dyDescent="0.25">
      <c r="A124" s="143">
        <v>7</v>
      </c>
      <c r="B124" s="308"/>
      <c r="C124" s="147" t="s">
        <v>357</v>
      </c>
      <c r="D124" s="309"/>
      <c r="E124" s="309">
        <v>1</v>
      </c>
      <c r="F124" s="309"/>
      <c r="G124" s="309"/>
      <c r="H124" s="309">
        <v>250000000</v>
      </c>
      <c r="I124" s="309">
        <v>250000000</v>
      </c>
      <c r="J124" s="309"/>
      <c r="K124" s="309"/>
      <c r="L124" s="309"/>
      <c r="M124" s="309"/>
      <c r="N124" s="309">
        <v>1</v>
      </c>
      <c r="O124" s="309"/>
      <c r="P124" s="309"/>
      <c r="Q124" s="309">
        <v>1</v>
      </c>
      <c r="R124" s="309"/>
      <c r="S124" s="330" t="s">
        <v>49</v>
      </c>
      <c r="T124" s="2"/>
    </row>
    <row r="125" spans="1:20" ht="47.25" x14ac:dyDescent="0.25">
      <c r="A125" s="143">
        <v>8</v>
      </c>
      <c r="B125" s="308"/>
      <c r="C125" s="147" t="s">
        <v>337</v>
      </c>
      <c r="D125" s="309"/>
      <c r="E125" s="309">
        <v>1</v>
      </c>
      <c r="F125" s="309"/>
      <c r="G125" s="309"/>
      <c r="H125" s="309">
        <v>600000000</v>
      </c>
      <c r="I125" s="309">
        <v>600000000</v>
      </c>
      <c r="J125" s="309"/>
      <c r="K125" s="309"/>
      <c r="L125" s="309"/>
      <c r="M125" s="309"/>
      <c r="N125" s="309">
        <v>1</v>
      </c>
      <c r="O125" s="309"/>
      <c r="P125" s="309"/>
      <c r="Q125" s="309">
        <v>1</v>
      </c>
      <c r="R125" s="309"/>
      <c r="S125" s="330" t="s">
        <v>36</v>
      </c>
      <c r="T125" s="2"/>
    </row>
    <row r="126" spans="1:20" ht="15.75" x14ac:dyDescent="0.25">
      <c r="A126" s="143"/>
      <c r="B126" s="308"/>
      <c r="C126" s="147"/>
      <c r="D126" s="309"/>
      <c r="E126" s="309"/>
      <c r="F126" s="309"/>
      <c r="G126" s="309"/>
      <c r="H126" s="309"/>
      <c r="I126" s="309"/>
      <c r="J126" s="309"/>
      <c r="K126" s="309"/>
      <c r="L126" s="309"/>
      <c r="M126" s="309"/>
      <c r="N126" s="309"/>
      <c r="O126" s="309"/>
      <c r="P126" s="309"/>
      <c r="Q126" s="309"/>
      <c r="R126" s="309"/>
      <c r="S126" s="330"/>
      <c r="T126" s="2"/>
    </row>
    <row r="127" spans="1:20" ht="15.75" x14ac:dyDescent="0.25">
      <c r="A127" s="222"/>
      <c r="B127" s="247"/>
      <c r="C127" s="248"/>
      <c r="D127" s="251">
        <f t="shared" ref="D127:S127" si="12">SUM(D118:D126)</f>
        <v>0</v>
      </c>
      <c r="E127" s="251">
        <f t="shared" si="12"/>
        <v>8</v>
      </c>
      <c r="F127" s="251">
        <f t="shared" si="12"/>
        <v>0</v>
      </c>
      <c r="G127" s="251">
        <f t="shared" si="12"/>
        <v>0</v>
      </c>
      <c r="H127" s="251">
        <f>SUM(H118:H126)</f>
        <v>4600000000</v>
      </c>
      <c r="I127" s="251">
        <f t="shared" si="12"/>
        <v>4600000000</v>
      </c>
      <c r="J127" s="251">
        <f t="shared" si="12"/>
        <v>0</v>
      </c>
      <c r="K127" s="251">
        <f t="shared" si="12"/>
        <v>0</v>
      </c>
      <c r="L127" s="251">
        <f t="shared" si="12"/>
        <v>0</v>
      </c>
      <c r="M127" s="251">
        <f t="shared" si="12"/>
        <v>0</v>
      </c>
      <c r="N127" s="251">
        <f t="shared" si="12"/>
        <v>8</v>
      </c>
      <c r="O127" s="251">
        <f t="shared" si="12"/>
        <v>0</v>
      </c>
      <c r="P127" s="251">
        <f t="shared" si="12"/>
        <v>0</v>
      </c>
      <c r="Q127" s="251">
        <f t="shared" si="12"/>
        <v>8</v>
      </c>
      <c r="R127" s="251">
        <f t="shared" si="12"/>
        <v>0</v>
      </c>
      <c r="S127" s="251">
        <f t="shared" si="12"/>
        <v>0</v>
      </c>
      <c r="T127" s="2"/>
    </row>
    <row r="128" spans="1:20" ht="15.75" x14ac:dyDescent="0.25">
      <c r="A128" s="135"/>
      <c r="B128" s="168"/>
      <c r="C128" s="216"/>
      <c r="D128" s="245"/>
      <c r="E128" s="245"/>
      <c r="F128" s="245"/>
      <c r="G128" s="246"/>
      <c r="H128" s="171"/>
      <c r="I128" s="171"/>
      <c r="J128" s="172"/>
      <c r="K128" s="171"/>
      <c r="L128" s="173"/>
      <c r="M128" s="173"/>
      <c r="N128" s="173"/>
      <c r="O128" s="173"/>
      <c r="P128" s="173"/>
      <c r="Q128" s="173"/>
      <c r="R128" s="135"/>
      <c r="S128" s="143"/>
      <c r="T128" s="2"/>
    </row>
    <row r="129" spans="1:20" ht="15.75" x14ac:dyDescent="0.25">
      <c r="A129" s="174"/>
      <c r="B129" s="536" t="s">
        <v>21</v>
      </c>
      <c r="C129" s="537"/>
      <c r="D129" s="175">
        <f t="shared" ref="D129:S129" si="13">D70+D65+D78+D83+D100+D94+D108+D111+D116+D127</f>
        <v>8</v>
      </c>
      <c r="E129" s="175">
        <f t="shared" si="13"/>
        <v>66</v>
      </c>
      <c r="F129" s="175">
        <f t="shared" si="13"/>
        <v>14</v>
      </c>
      <c r="G129" s="175">
        <f t="shared" si="13"/>
        <v>1</v>
      </c>
      <c r="H129" s="175">
        <f>H70+H65+H78+H83+H100+H94+H108+H111+H116+H127</f>
        <v>208163897000</v>
      </c>
      <c r="I129" s="175">
        <f t="shared" si="13"/>
        <v>207494668682</v>
      </c>
      <c r="J129" s="175">
        <f t="shared" si="13"/>
        <v>179423651500</v>
      </c>
      <c r="K129" s="175">
        <f t="shared" si="13"/>
        <v>0</v>
      </c>
      <c r="L129" s="175">
        <f t="shared" si="13"/>
        <v>0</v>
      </c>
      <c r="M129" s="175">
        <f t="shared" si="13"/>
        <v>14459245500</v>
      </c>
      <c r="N129" s="175">
        <f t="shared" si="13"/>
        <v>80</v>
      </c>
      <c r="O129" s="175">
        <f t="shared" si="13"/>
        <v>2</v>
      </c>
      <c r="P129" s="175">
        <f t="shared" si="13"/>
        <v>7</v>
      </c>
      <c r="Q129" s="175">
        <f t="shared" si="13"/>
        <v>18</v>
      </c>
      <c r="R129" s="175">
        <f t="shared" si="13"/>
        <v>71</v>
      </c>
      <c r="S129" s="175">
        <f t="shared" si="13"/>
        <v>0</v>
      </c>
      <c r="T129" s="2"/>
    </row>
    <row r="130" spans="1:20" ht="15.75" x14ac:dyDescent="0.25">
      <c r="A130" s="174"/>
      <c r="B130" s="534" t="s">
        <v>28</v>
      </c>
      <c r="C130" s="535"/>
      <c r="D130" s="176"/>
      <c r="E130" s="538">
        <f>D129+E129+F129+G129</f>
        <v>89</v>
      </c>
      <c r="F130" s="538"/>
      <c r="G130" s="177"/>
      <c r="H130" s="178"/>
      <c r="I130" s="178" t="s">
        <v>70</v>
      </c>
      <c r="J130" s="179"/>
      <c r="K130" s="178"/>
      <c r="L130" s="180"/>
      <c r="M130" s="180"/>
      <c r="N130" s="181"/>
      <c r="O130" s="182">
        <f>N129+O129+P129</f>
        <v>89</v>
      </c>
      <c r="P130" s="183"/>
      <c r="Q130" s="510">
        <f>Q129+R129</f>
        <v>89</v>
      </c>
      <c r="R130" s="511"/>
      <c r="S130" s="87"/>
      <c r="T130" s="2"/>
    </row>
    <row r="131" spans="1:20" ht="15.75" x14ac:dyDescent="0.25">
      <c r="A131" s="184"/>
      <c r="B131" s="185"/>
      <c r="C131" s="186"/>
      <c r="D131" s="187"/>
      <c r="E131" s="187"/>
      <c r="F131" s="187"/>
      <c r="G131" s="188"/>
      <c r="H131" s="189"/>
      <c r="I131" s="189"/>
      <c r="J131" s="190"/>
      <c r="K131" s="190"/>
      <c r="L131" s="191"/>
      <c r="M131" s="191"/>
      <c r="N131" s="191"/>
      <c r="O131" s="191"/>
      <c r="P131" s="191"/>
      <c r="Q131" s="191"/>
      <c r="R131" s="187"/>
      <c r="S131" s="187"/>
      <c r="T131" s="2"/>
    </row>
    <row r="132" spans="1:20" ht="15.75" x14ac:dyDescent="0.25">
      <c r="A132" s="184"/>
      <c r="B132" s="185"/>
      <c r="C132" s="186"/>
      <c r="D132" s="187"/>
      <c r="E132" s="187"/>
      <c r="F132" s="187"/>
      <c r="G132" s="188"/>
      <c r="H132" s="189"/>
      <c r="I132" s="189"/>
      <c r="J132" s="190"/>
      <c r="K132" s="190"/>
      <c r="L132" s="191"/>
      <c r="M132" s="191"/>
      <c r="N132" s="191"/>
      <c r="O132" s="191"/>
      <c r="P132" s="191"/>
      <c r="Q132" s="191"/>
      <c r="R132" s="187"/>
      <c r="S132" s="187"/>
      <c r="T132" s="2"/>
    </row>
    <row r="133" spans="1:20" ht="15.75" x14ac:dyDescent="0.25">
      <c r="A133" s="184"/>
      <c r="B133" s="185"/>
      <c r="C133" s="186"/>
      <c r="D133" s="187"/>
      <c r="E133" s="187"/>
      <c r="F133" s="187"/>
      <c r="G133" s="187"/>
      <c r="H133" s="192"/>
      <c r="I133" s="193"/>
      <c r="J133" s="193"/>
      <c r="K133" s="191"/>
      <c r="L133" s="193"/>
      <c r="M133" s="193"/>
      <c r="N133" s="193"/>
      <c r="O133" s="193"/>
      <c r="P133" s="193"/>
      <c r="Q133" s="193"/>
      <c r="R133" s="194"/>
      <c r="S133" s="194"/>
      <c r="T133" s="2"/>
    </row>
    <row r="134" spans="1:20" ht="15.75" x14ac:dyDescent="0.25">
      <c r="A134" s="580" t="s">
        <v>55</v>
      </c>
      <c r="B134" s="580"/>
      <c r="C134" s="195" t="s">
        <v>20</v>
      </c>
      <c r="D134" s="187"/>
      <c r="E134" s="187"/>
      <c r="F134" s="187"/>
      <c r="G134" s="187"/>
      <c r="H134" s="196"/>
      <c r="I134" s="196"/>
      <c r="J134" s="196"/>
      <c r="K134" s="191"/>
      <c r="L134" s="197"/>
      <c r="M134" s="532" t="s">
        <v>78</v>
      </c>
      <c r="N134" s="532"/>
      <c r="O134" s="532"/>
      <c r="P134" s="532"/>
      <c r="Q134" s="532"/>
      <c r="R134" s="532"/>
      <c r="S134" s="194"/>
      <c r="T134" s="2"/>
    </row>
    <row r="135" spans="1:20" ht="15.75" x14ac:dyDescent="0.25">
      <c r="A135" s="198" t="s">
        <v>64</v>
      </c>
      <c r="B135" s="199" t="s">
        <v>56</v>
      </c>
      <c r="C135" s="364">
        <f>D129</f>
        <v>8</v>
      </c>
      <c r="D135" s="187"/>
      <c r="E135" s="187"/>
      <c r="F135" s="187"/>
      <c r="G135" s="187"/>
      <c r="H135" s="201"/>
      <c r="I135" s="201"/>
      <c r="J135" s="202"/>
      <c r="K135" s="191"/>
      <c r="M135" s="528" t="s">
        <v>79</v>
      </c>
      <c r="N135" s="528"/>
      <c r="O135" s="528"/>
      <c r="P135" s="528"/>
      <c r="Q135" s="528"/>
      <c r="R135" s="528"/>
      <c r="S135" s="194"/>
      <c r="T135" s="2"/>
    </row>
    <row r="136" spans="1:20" ht="15.75" x14ac:dyDescent="0.25">
      <c r="A136" s="198" t="s">
        <v>65</v>
      </c>
      <c r="B136" s="199" t="s">
        <v>57</v>
      </c>
      <c r="C136" s="364">
        <f>E129</f>
        <v>66</v>
      </c>
      <c r="D136" s="187"/>
      <c r="E136" s="187"/>
      <c r="F136" s="187"/>
      <c r="G136" s="187"/>
      <c r="H136" s="201"/>
      <c r="I136" s="201"/>
      <c r="J136" s="203"/>
      <c r="K136" s="191"/>
      <c r="M136" s="185"/>
      <c r="N136" s="185"/>
      <c r="O136" s="185"/>
      <c r="P136" s="185"/>
      <c r="Q136" s="185"/>
      <c r="R136" s="194"/>
      <c r="S136" s="194"/>
      <c r="T136" s="2"/>
    </row>
    <row r="137" spans="1:20" ht="31.5" x14ac:dyDescent="0.25">
      <c r="A137" s="204" t="s">
        <v>66</v>
      </c>
      <c r="B137" s="205" t="s">
        <v>58</v>
      </c>
      <c r="C137" s="364">
        <f>F129</f>
        <v>14</v>
      </c>
      <c r="D137" s="206"/>
      <c r="E137" s="206"/>
      <c r="F137" s="206"/>
      <c r="G137" s="187"/>
      <c r="H137" s="190"/>
      <c r="I137" s="190"/>
      <c r="J137" s="190"/>
      <c r="K137" s="190"/>
      <c r="M137" s="185"/>
      <c r="N137" s="185"/>
      <c r="O137" s="185"/>
      <c r="P137" s="185"/>
      <c r="Q137" s="185"/>
      <c r="R137" s="194"/>
      <c r="S137" s="194"/>
      <c r="T137" s="2"/>
    </row>
    <row r="138" spans="1:20" ht="15.75" x14ac:dyDescent="0.25">
      <c r="A138" s="204" t="s">
        <v>67</v>
      </c>
      <c r="B138" s="205" t="s">
        <v>59</v>
      </c>
      <c r="C138" s="364">
        <f>G129</f>
        <v>1</v>
      </c>
      <c r="D138" s="206"/>
      <c r="E138" s="206"/>
      <c r="F138" s="206"/>
      <c r="G138" s="187"/>
      <c r="H138" s="197"/>
      <c r="I138" s="197"/>
      <c r="J138" s="192"/>
      <c r="K138" s="192"/>
      <c r="M138" s="185"/>
      <c r="N138" s="185"/>
      <c r="O138" s="185"/>
      <c r="P138" s="185"/>
      <c r="Q138" s="185"/>
      <c r="R138" s="194"/>
      <c r="S138" s="194"/>
      <c r="T138" s="2"/>
    </row>
    <row r="139" spans="1:20" ht="15.75" x14ac:dyDescent="0.25">
      <c r="A139" s="207"/>
      <c r="B139" s="167" t="s">
        <v>20</v>
      </c>
      <c r="C139" s="365">
        <f>SUM(C135:C138)</f>
        <v>89</v>
      </c>
      <c r="D139" s="209"/>
      <c r="E139" s="209"/>
      <c r="F139" s="209"/>
      <c r="G139" s="210"/>
      <c r="H139" s="192"/>
      <c r="I139" s="192"/>
      <c r="J139" s="192"/>
      <c r="K139" s="192"/>
      <c r="M139" s="526" t="s">
        <v>32</v>
      </c>
      <c r="N139" s="526"/>
      <c r="O139" s="526"/>
      <c r="P139" s="526"/>
      <c r="Q139" s="526"/>
      <c r="R139" s="526"/>
      <c r="S139" s="194"/>
      <c r="T139" s="2"/>
    </row>
    <row r="140" spans="1:20" ht="15.75" x14ac:dyDescent="0.25">
      <c r="A140" s="197"/>
      <c r="B140" s="185"/>
      <c r="C140" s="186"/>
      <c r="D140" s="187"/>
      <c r="E140" s="187"/>
      <c r="F140" s="187"/>
      <c r="G140" s="211"/>
      <c r="H140" s="192"/>
      <c r="I140" s="192"/>
      <c r="J140" s="212"/>
      <c r="K140" s="213"/>
      <c r="M140" s="532" t="s">
        <v>33</v>
      </c>
      <c r="N140" s="532"/>
      <c r="O140" s="532"/>
      <c r="P140" s="532"/>
      <c r="Q140" s="532"/>
      <c r="R140" s="532"/>
      <c r="S140" s="194"/>
      <c r="T140" s="2"/>
    </row>
    <row r="141" spans="1:20" ht="15.75" x14ac:dyDescent="0.25">
      <c r="A141" s="197"/>
      <c r="B141" s="186"/>
      <c r="C141" s="186"/>
      <c r="D141" s="187"/>
      <c r="E141" s="187"/>
      <c r="F141" s="187"/>
      <c r="G141" s="214"/>
      <c r="H141" s="215"/>
      <c r="I141" s="186"/>
      <c r="J141" s="186"/>
      <c r="K141" s="186"/>
      <c r="M141" s="215"/>
      <c r="N141" s="187"/>
      <c r="O141" s="187"/>
      <c r="P141" s="187"/>
      <c r="Q141" s="187"/>
      <c r="R141" s="186"/>
      <c r="S141" s="186"/>
      <c r="T141" s="2"/>
    </row>
    <row r="142" spans="1:20" ht="15.75" x14ac:dyDescent="0.25">
      <c r="A142" s="197"/>
      <c r="B142" s="186"/>
      <c r="C142" s="186"/>
      <c r="D142" s="187"/>
      <c r="E142" s="187"/>
      <c r="F142" s="187"/>
      <c r="G142" s="187"/>
      <c r="H142" s="186"/>
      <c r="I142" s="186"/>
      <c r="J142" s="186"/>
      <c r="K142" s="186"/>
      <c r="L142" s="185"/>
      <c r="M142" s="185"/>
      <c r="N142" s="185"/>
      <c r="O142" s="185"/>
      <c r="P142" s="185"/>
      <c r="Q142" s="185"/>
      <c r="R142" s="186"/>
      <c r="S142" s="186"/>
      <c r="T142" s="2"/>
    </row>
    <row r="143" spans="1:20" x14ac:dyDescent="0.25">
      <c r="A143" s="2"/>
      <c r="B143" s="36"/>
      <c r="C143" s="36"/>
      <c r="D143" s="106"/>
      <c r="E143" s="106"/>
      <c r="F143" s="106"/>
      <c r="G143" s="106"/>
      <c r="H143" s="36"/>
      <c r="I143" s="36"/>
      <c r="J143" s="36"/>
      <c r="K143" s="36"/>
      <c r="L143" s="35"/>
      <c r="M143" s="35"/>
      <c r="N143" s="35"/>
      <c r="O143" s="35"/>
      <c r="P143" s="35"/>
      <c r="Q143" s="35"/>
      <c r="R143" s="36"/>
      <c r="S143" s="36"/>
      <c r="T143" s="2"/>
    </row>
  </sheetData>
  <mergeCells count="36">
    <mergeCell ref="M140:R140"/>
    <mergeCell ref="E130:F130"/>
    <mergeCell ref="Q130:R130"/>
    <mergeCell ref="A134:B134"/>
    <mergeCell ref="M134:R134"/>
    <mergeCell ref="M135:R135"/>
    <mergeCell ref="B112:C112"/>
    <mergeCell ref="B117:C117"/>
    <mergeCell ref="B129:C129"/>
    <mergeCell ref="B130:C130"/>
    <mergeCell ref="M139:R139"/>
    <mergeCell ref="B79:C79"/>
    <mergeCell ref="B84:C84"/>
    <mergeCell ref="B95:C95"/>
    <mergeCell ref="B101:C101"/>
    <mergeCell ref="B109:C109"/>
    <mergeCell ref="B65:C65"/>
    <mergeCell ref="B66:C66"/>
    <mergeCell ref="B70:C70"/>
    <mergeCell ref="B71:C71"/>
    <mergeCell ref="B78:C78"/>
    <mergeCell ref="I7:I8"/>
    <mergeCell ref="K7:L7"/>
    <mergeCell ref="N7:P7"/>
    <mergeCell ref="Q7:S7"/>
    <mergeCell ref="B10:C10"/>
    <mergeCell ref="A7:A8"/>
    <mergeCell ref="B7:B8"/>
    <mergeCell ref="C7:C8"/>
    <mergeCell ref="D7:G7"/>
    <mergeCell ref="H7:H8"/>
    <mergeCell ref="A2:S2"/>
    <mergeCell ref="A3:S3"/>
    <mergeCell ref="A4:S4"/>
    <mergeCell ref="A5:S5"/>
    <mergeCell ref="B6:R6"/>
  </mergeCells>
  <pageMargins left="0.70866141732283472" right="0.70866141732283472" top="0.74803149606299213" bottom="0.74803149606299213" header="0.31496062992125984" footer="0.31496062992125984"/>
  <pageSetup paperSize="5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4</vt:i4>
      </vt:variant>
    </vt:vector>
  </HeadingPairs>
  <TitlesOfParts>
    <vt:vector size="25" baseType="lpstr">
      <vt:lpstr>LAPORAN BULANAN</vt:lpstr>
      <vt:lpstr>REKAP</vt:lpstr>
      <vt:lpstr>SEPTEMBER</vt:lpstr>
      <vt:lpstr>JANUARI</vt:lpstr>
      <vt:lpstr>FEBRUARI</vt:lpstr>
      <vt:lpstr>MARET</vt:lpstr>
      <vt:lpstr>APRIL</vt:lpstr>
      <vt:lpstr>JUNI</vt:lpstr>
      <vt:lpstr>JULI</vt:lpstr>
      <vt:lpstr>AGUSTUS</vt:lpstr>
      <vt:lpstr>OKTOBER</vt:lpstr>
      <vt:lpstr>NOVEMBER</vt:lpstr>
      <vt:lpstr>Sheet1</vt:lpstr>
      <vt:lpstr>Sheet2</vt:lpstr>
      <vt:lpstr>BAHAN</vt:lpstr>
      <vt:lpstr>Sheet5</vt:lpstr>
      <vt:lpstr>rekap dari RUP</vt:lpstr>
      <vt:lpstr>grafik</vt:lpstr>
      <vt:lpstr>rekap 2</vt:lpstr>
      <vt:lpstr>Sheet6</vt:lpstr>
      <vt:lpstr>PAGU</vt:lpstr>
      <vt:lpstr>BAHAN!Print_Titles</vt:lpstr>
      <vt:lpstr>'LAPORAN BULANAN'!Print_Titles</vt:lpstr>
      <vt:lpstr>REKAP!Print_Titles</vt:lpstr>
      <vt:lpstr>Sheet5!Print_Titles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WIDODO</cp:lastModifiedBy>
  <cp:lastPrinted>2018-01-10T00:51:36Z</cp:lastPrinted>
  <dcterms:created xsi:type="dcterms:W3CDTF">2016-05-18T04:17:26Z</dcterms:created>
  <dcterms:modified xsi:type="dcterms:W3CDTF">2018-01-25T08:54:21Z</dcterms:modified>
</cp:coreProperties>
</file>